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radetic\Document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44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71" i="5" l="1"/>
  <c r="E25" i="7"/>
  <c r="E263" i="5" l="1"/>
  <c r="E262" i="5"/>
  <c r="E9" i="7"/>
  <c r="E19" i="7"/>
  <c r="D19" i="7"/>
  <c r="E128" i="6" l="1"/>
  <c r="E266" i="5"/>
  <c r="E133" i="6"/>
  <c r="E126" i="6"/>
  <c r="E240" i="5" l="1"/>
  <c r="E241" i="5"/>
  <c r="E264" i="5"/>
  <c r="E158" i="5" l="1"/>
  <c r="E152" i="5"/>
  <c r="E151" i="5"/>
  <c r="E50" i="5"/>
  <c r="E47" i="5"/>
  <c r="E17" i="5"/>
  <c r="E16" i="5"/>
  <c r="E15" i="5"/>
  <c r="E14" i="5"/>
  <c r="E268" i="5"/>
  <c r="E298" i="5"/>
  <c r="E299" i="5"/>
  <c r="E302" i="5"/>
  <c r="E297" i="5"/>
  <c r="E188" i="5" l="1"/>
  <c r="E179" i="5"/>
  <c r="E189" i="5"/>
  <c r="D102" i="8" l="1"/>
  <c r="D103" i="8"/>
  <c r="D25" i="8"/>
  <c r="D34" i="8"/>
  <c r="D7" i="8"/>
  <c r="D16" i="8"/>
  <c r="E8" i="6" l="1"/>
  <c r="E93" i="4" l="1"/>
  <c r="E140" i="6" l="1"/>
  <c r="E7" i="6"/>
  <c r="E117" i="4"/>
  <c r="E710" i="4" l="1"/>
  <c r="E760" i="4" l="1"/>
  <c r="E694" i="4"/>
  <c r="E696" i="4"/>
  <c r="E698" i="4"/>
  <c r="E670" i="4"/>
  <c r="E657" i="4"/>
  <c r="E661" i="4"/>
  <c r="E664" i="4"/>
  <c r="E665" i="4"/>
  <c r="E828" i="4"/>
  <c r="E823" i="4"/>
  <c r="E367" i="4"/>
  <c r="E193" i="4"/>
  <c r="E261" i="4"/>
  <c r="E260" i="4"/>
  <c r="E190" i="4"/>
  <c r="E189" i="4"/>
  <c r="E186" i="4"/>
  <c r="E181" i="4"/>
  <c r="E179" i="4"/>
  <c r="E9" i="4"/>
  <c r="E11" i="4"/>
  <c r="E12" i="4"/>
  <c r="E10" i="4"/>
  <c r="E121" i="4"/>
  <c r="E111" i="4"/>
  <c r="E109" i="4"/>
  <c r="E97" i="4"/>
  <c r="E94" i="4"/>
  <c r="E92" i="4"/>
  <c r="E75" i="4"/>
  <c r="E76" i="4"/>
  <c r="E66" i="4"/>
  <c r="E63" i="4"/>
  <c r="E61" i="4"/>
  <c r="E60" i="4"/>
  <c r="D59" i="8" l="1"/>
  <c r="D28" i="8"/>
  <c r="D35" i="8"/>
  <c r="D17" i="8"/>
  <c r="D10" i="8"/>
  <c r="D56" i="8" l="1"/>
  <c r="D104" i="8" l="1"/>
  <c r="D94" i="8" l="1"/>
  <c r="D91" i="8"/>
  <c r="D86" i="8"/>
  <c r="D57" i="8"/>
  <c r="D61" i="8"/>
  <c r="D89" i="8"/>
  <c r="D58" i="8"/>
  <c r="D93" i="8"/>
  <c r="D27" i="8"/>
  <c r="D9" i="8" l="1"/>
  <c r="L1448" i="9" l="1"/>
  <c r="J1448" i="9"/>
  <c r="F318" i="9"/>
  <c r="F317" i="9"/>
  <c r="F316" i="9"/>
  <c r="F315" i="9" s="1"/>
  <c r="F314" i="9"/>
  <c r="F313" i="9"/>
  <c r="F312" i="9"/>
  <c r="F311" i="9"/>
  <c r="F310" i="9"/>
  <c r="H309" i="9"/>
  <c r="G309" i="9"/>
  <c r="F309" i="9"/>
  <c r="F308" i="9"/>
  <c r="H307" i="9"/>
  <c r="G307" i="9"/>
  <c r="E307" i="9" s="1"/>
  <c r="F307" i="9"/>
  <c r="H306" i="9"/>
  <c r="G306" i="9"/>
  <c r="F306" i="9"/>
  <c r="H305" i="9"/>
  <c r="G305" i="9"/>
  <c r="E305" i="9" s="1"/>
  <c r="F305" i="9"/>
  <c r="H304" i="9"/>
  <c r="G304" i="9"/>
  <c r="F304" i="9"/>
  <c r="H303" i="9"/>
  <c r="G303" i="9"/>
  <c r="F303" i="9"/>
  <c r="H302" i="9"/>
  <c r="G302" i="9"/>
  <c r="F302" i="9"/>
  <c r="H301" i="9"/>
  <c r="G301" i="9"/>
  <c r="F301" i="9"/>
  <c r="H300" i="9"/>
  <c r="G300" i="9"/>
  <c r="F300" i="9"/>
  <c r="H299" i="9"/>
  <c r="G299" i="9"/>
  <c r="E299" i="9" s="1"/>
  <c r="F299" i="9"/>
  <c r="H298" i="9"/>
  <c r="G298" i="9"/>
  <c r="F298" i="9"/>
  <c r="H297" i="9"/>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L271" i="9"/>
  <c r="E271" i="9"/>
  <c r="M270" i="9"/>
  <c r="L270" i="9"/>
  <c r="E270" i="9"/>
  <c r="M269" i="9"/>
  <c r="L269" i="9"/>
  <c r="F269" i="9" s="1"/>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F257" i="9" s="1"/>
  <c r="E257" i="9"/>
  <c r="M256" i="9"/>
  <c r="L256" i="9"/>
  <c r="E256" i="9"/>
  <c r="M255" i="9"/>
  <c r="L255" i="9"/>
  <c r="E255" i="9"/>
  <c r="M254" i="9"/>
  <c r="L254" i="9"/>
  <c r="E254" i="9"/>
  <c r="M253" i="9"/>
  <c r="L253" i="9"/>
  <c r="E253" i="9"/>
  <c r="M252" i="9"/>
  <c r="L252" i="9"/>
  <c r="E252" i="9"/>
  <c r="M251" i="9"/>
  <c r="L251" i="9"/>
  <c r="E251" i="9"/>
  <c r="M250" i="9"/>
  <c r="L250" i="9"/>
  <c r="E250" i="9"/>
  <c r="M249" i="9"/>
  <c r="L249" i="9"/>
  <c r="F249" i="9" s="1"/>
  <c r="E249" i="9"/>
  <c r="M248" i="9"/>
  <c r="L248" i="9"/>
  <c r="E248" i="9"/>
  <c r="M247" i="9"/>
  <c r="L247" i="9"/>
  <c r="E247" i="9"/>
  <c r="M246" i="9"/>
  <c r="L246" i="9"/>
  <c r="E246" i="9"/>
  <c r="M245" i="9"/>
  <c r="L245" i="9"/>
  <c r="E245" i="9"/>
  <c r="M244" i="9"/>
  <c r="L244" i="9"/>
  <c r="E244" i="9"/>
  <c r="M243" i="9"/>
  <c r="L243" i="9"/>
  <c r="E243" i="9"/>
  <c r="M242" i="9"/>
  <c r="L242" i="9"/>
  <c r="E242" i="9"/>
  <c r="M241" i="9"/>
  <c r="L241" i="9"/>
  <c r="F241" i="9" s="1"/>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F221" i="9" s="1"/>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F159" i="9"/>
  <c r="H158" i="9"/>
  <c r="G158" i="9"/>
  <c r="F158" i="9"/>
  <c r="H157" i="9"/>
  <c r="G157" i="9"/>
  <c r="F157" i="9"/>
  <c r="H156" i="9"/>
  <c r="G156" i="9"/>
  <c r="F156" i="9"/>
  <c r="H155" i="9"/>
  <c r="G155" i="9"/>
  <c r="E155" i="9" s="1"/>
  <c r="F155" i="9"/>
  <c r="H154" i="9"/>
  <c r="G154" i="9"/>
  <c r="F154" i="9"/>
  <c r="H153" i="9"/>
  <c r="G153" i="9"/>
  <c r="F153" i="9"/>
  <c r="H152" i="9"/>
  <c r="G152" i="9"/>
  <c r="F152" i="9"/>
  <c r="H151" i="9"/>
  <c r="G151" i="9"/>
  <c r="E151" i="9" s="1"/>
  <c r="F151" i="9"/>
  <c r="H150" i="9"/>
  <c r="G150" i="9"/>
  <c r="F150" i="9"/>
  <c r="H149" i="9"/>
  <c r="G149" i="9"/>
  <c r="F149" i="9"/>
  <c r="H148" i="9"/>
  <c r="G148" i="9"/>
  <c r="F148" i="9"/>
  <c r="H147" i="9"/>
  <c r="G147" i="9"/>
  <c r="E147" i="9" s="1"/>
  <c r="F147" i="9"/>
  <c r="H146" i="9"/>
  <c r="G146" i="9"/>
  <c r="F146" i="9"/>
  <c r="H145" i="9"/>
  <c r="G145" i="9"/>
  <c r="F145" i="9"/>
  <c r="H144" i="9"/>
  <c r="G144" i="9"/>
  <c r="F144" i="9"/>
  <c r="F143" i="9"/>
  <c r="H142" i="9"/>
  <c r="G142" i="9"/>
  <c r="F142" i="9"/>
  <c r="H141" i="9"/>
  <c r="G141" i="9"/>
  <c r="E141" i="9" s="1"/>
  <c r="F141" i="9"/>
  <c r="H140" i="9"/>
  <c r="G140" i="9"/>
  <c r="F140" i="9"/>
  <c r="H139" i="9"/>
  <c r="G139" i="9"/>
  <c r="F139" i="9"/>
  <c r="H138" i="9"/>
  <c r="G138" i="9"/>
  <c r="F138" i="9"/>
  <c r="H137" i="9"/>
  <c r="G137" i="9"/>
  <c r="E137" i="9" s="1"/>
  <c r="F137" i="9"/>
  <c r="H136" i="9"/>
  <c r="E136" i="9" s="1"/>
  <c r="B136" i="9" s="1"/>
  <c r="G136" i="9"/>
  <c r="F136" i="9"/>
  <c r="H135" i="9"/>
  <c r="G135" i="9"/>
  <c r="F135" i="9"/>
  <c r="H134" i="9"/>
  <c r="G134" i="9"/>
  <c r="F134" i="9"/>
  <c r="H133" i="9"/>
  <c r="G133" i="9"/>
  <c r="E133" i="9" s="1"/>
  <c r="F133" i="9"/>
  <c r="H132" i="9"/>
  <c r="G132" i="9"/>
  <c r="F132" i="9"/>
  <c r="H131" i="9"/>
  <c r="G131" i="9"/>
  <c r="F131" i="9"/>
  <c r="H130" i="9"/>
  <c r="G130" i="9"/>
  <c r="F130" i="9"/>
  <c r="H129" i="9"/>
  <c r="G129" i="9"/>
  <c r="F129" i="9"/>
  <c r="H128" i="9"/>
  <c r="E128" i="9" s="1"/>
  <c r="B128" i="9" s="1"/>
  <c r="G128" i="9"/>
  <c r="F128" i="9"/>
  <c r="H127" i="9"/>
  <c r="G127" i="9"/>
  <c r="F127" i="9"/>
  <c r="H126" i="9"/>
  <c r="G126" i="9"/>
  <c r="F126" i="9"/>
  <c r="H125" i="9"/>
  <c r="G125" i="9"/>
  <c r="E125" i="9" s="1"/>
  <c r="F125" i="9"/>
  <c r="H124" i="9"/>
  <c r="G124" i="9"/>
  <c r="F124" i="9"/>
  <c r="H123" i="9"/>
  <c r="G123" i="9"/>
  <c r="E123" i="9" s="1"/>
  <c r="B123" i="9" s="1"/>
  <c r="F123" i="9"/>
  <c r="H122" i="9"/>
  <c r="G122" i="9"/>
  <c r="F122" i="9"/>
  <c r="H121" i="9"/>
  <c r="G121" i="9"/>
  <c r="F121" i="9"/>
  <c r="H120" i="9"/>
  <c r="G120" i="9"/>
  <c r="F120" i="9"/>
  <c r="H119" i="9"/>
  <c r="G119" i="9"/>
  <c r="E119" i="9" s="1"/>
  <c r="F119" i="9"/>
  <c r="H118" i="9"/>
  <c r="G118" i="9"/>
  <c r="F118" i="9"/>
  <c r="H117" i="9"/>
  <c r="G117" i="9"/>
  <c r="F117" i="9"/>
  <c r="H116" i="9"/>
  <c r="G116" i="9"/>
  <c r="F116" i="9"/>
  <c r="H115" i="9"/>
  <c r="G115" i="9"/>
  <c r="E115" i="9" s="1"/>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E105" i="9" s="1"/>
  <c r="F105" i="9"/>
  <c r="H104" i="9"/>
  <c r="G104" i="9"/>
  <c r="F104" i="9"/>
  <c r="H103" i="9"/>
  <c r="G103" i="9"/>
  <c r="F103" i="9"/>
  <c r="H102" i="9"/>
  <c r="G102" i="9"/>
  <c r="F102" i="9"/>
  <c r="H101" i="9"/>
  <c r="G101" i="9"/>
  <c r="F101" i="9"/>
  <c r="H100" i="9"/>
  <c r="G100" i="9"/>
  <c r="F100" i="9"/>
  <c r="H99" i="9"/>
  <c r="G99" i="9"/>
  <c r="F99" i="9"/>
  <c r="H98" i="9"/>
  <c r="G98" i="9"/>
  <c r="F98" i="9"/>
  <c r="H97" i="9"/>
  <c r="G97" i="9"/>
  <c r="E97" i="9" s="1"/>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E87" i="9" s="1"/>
  <c r="F87" i="9"/>
  <c r="H86" i="9"/>
  <c r="G86" i="9"/>
  <c r="E86" i="9" s="1"/>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E75" i="9" s="1"/>
  <c r="B75" i="9" s="1"/>
  <c r="F75" i="9"/>
  <c r="H74" i="9"/>
  <c r="G74" i="9"/>
  <c r="F74" i="9"/>
  <c r="H73" i="9"/>
  <c r="G73" i="9"/>
  <c r="F73" i="9"/>
  <c r="H72" i="9"/>
  <c r="G72" i="9"/>
  <c r="F72" i="9"/>
  <c r="H71" i="9"/>
  <c r="G71" i="9"/>
  <c r="E71" i="9" s="1"/>
  <c r="F71" i="9"/>
  <c r="H70" i="9"/>
  <c r="G70" i="9"/>
  <c r="F70" i="9"/>
  <c r="H69" i="9"/>
  <c r="G69" i="9"/>
  <c r="F69" i="9"/>
  <c r="H68" i="9"/>
  <c r="G68" i="9"/>
  <c r="F68" i="9"/>
  <c r="H67" i="9"/>
  <c r="G67" i="9"/>
  <c r="F67" i="9"/>
  <c r="H66" i="9"/>
  <c r="G66" i="9"/>
  <c r="F66" i="9"/>
  <c r="H65" i="9"/>
  <c r="G65" i="9"/>
  <c r="F65" i="9"/>
  <c r="H64" i="9"/>
  <c r="G64" i="9"/>
  <c r="F64" i="9"/>
  <c r="H63" i="9"/>
  <c r="G63" i="9"/>
  <c r="E63" i="9" s="1"/>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E53" i="9" s="1"/>
  <c r="F53" i="9"/>
  <c r="H52" i="9"/>
  <c r="G52" i="9"/>
  <c r="F52" i="9"/>
  <c r="H51" i="9"/>
  <c r="G51" i="9"/>
  <c r="E51" i="9" s="1"/>
  <c r="B51" i="9" s="1"/>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I3" i="9"/>
  <c r="H3" i="9"/>
  <c r="G3" i="9"/>
  <c r="D101" i="8"/>
  <c r="D95" i="8"/>
  <c r="D90" i="8"/>
  <c r="C1565" i="1" s="1"/>
  <c r="D85" i="8"/>
  <c r="C1560" i="1" s="1"/>
  <c r="D80" i="8"/>
  <c r="C1555" i="1" s="1"/>
  <c r="D75" i="8"/>
  <c r="C1550" i="1" s="1"/>
  <c r="H1550" i="1" s="1"/>
  <c r="D70" i="8"/>
  <c r="C1545" i="1" s="1"/>
  <c r="H1545" i="1" s="1"/>
  <c r="D65" i="8"/>
  <c r="C1540" i="1" s="1"/>
  <c r="G1540" i="1" s="1"/>
  <c r="D60" i="8"/>
  <c r="C1535" i="1" s="1"/>
  <c r="D55" i="8"/>
  <c r="C1530" i="1" s="1"/>
  <c r="H1530" i="1" s="1"/>
  <c r="D50" i="8"/>
  <c r="C1525" i="1" s="1"/>
  <c r="H1525" i="1" s="1"/>
  <c r="D44" i="8"/>
  <c r="C1519" i="1" s="1"/>
  <c r="D36" i="8"/>
  <c r="C1511" i="1" s="1"/>
  <c r="H1511" i="1" s="1"/>
  <c r="D26" i="8"/>
  <c r="D18" i="8"/>
  <c r="C1493" i="1" s="1"/>
  <c r="H1493" i="1" s="1"/>
  <c r="D8" i="8"/>
  <c r="E44" i="7"/>
  <c r="D1475" i="1" s="1"/>
  <c r="D44" i="7"/>
  <c r="E39" i="7"/>
  <c r="D1470" i="1" s="1"/>
  <c r="D39" i="7"/>
  <c r="C1470" i="1" s="1"/>
  <c r="E30" i="7"/>
  <c r="D1461" i="1" s="1"/>
  <c r="D30" i="7"/>
  <c r="E23" i="7"/>
  <c r="D1454" i="1" s="1"/>
  <c r="D23" i="7"/>
  <c r="C1454" i="1" s="1"/>
  <c r="E14" i="7"/>
  <c r="D1445" i="1" s="1"/>
  <c r="D14" i="7"/>
  <c r="C1445" i="1" s="1"/>
  <c r="E7" i="7"/>
  <c r="D1438" i="1" s="1"/>
  <c r="D7" i="7"/>
  <c r="C1438" i="1" s="1"/>
  <c r="F140" i="6"/>
  <c r="F139" i="6"/>
  <c r="F138" i="6"/>
  <c r="F137" i="6"/>
  <c r="F136" i="6"/>
  <c r="F135" i="6"/>
  <c r="F134" i="6"/>
  <c r="F133" i="6"/>
  <c r="F132" i="6"/>
  <c r="F131" i="6"/>
  <c r="E130" i="6"/>
  <c r="E129" i="6" s="1"/>
  <c r="D1423" i="1" s="1"/>
  <c r="D130" i="6"/>
  <c r="C1424" i="1" s="1"/>
  <c r="F128" i="6"/>
  <c r="F127" i="6"/>
  <c r="F126" i="6"/>
  <c r="F125" i="6"/>
  <c r="F124" i="6"/>
  <c r="F123" i="6"/>
  <c r="E122" i="6"/>
  <c r="D122" i="6"/>
  <c r="F121" i="6"/>
  <c r="F120" i="6"/>
  <c r="F119" i="6"/>
  <c r="E118" i="6"/>
  <c r="D1412" i="1" s="1"/>
  <c r="D118" i="6"/>
  <c r="F117" i="6"/>
  <c r="F116" i="6"/>
  <c r="E115" i="6"/>
  <c r="E114" i="6" s="1"/>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C1388" i="1" s="1"/>
  <c r="F93" i="6"/>
  <c r="F92" i="6"/>
  <c r="F91" i="6"/>
  <c r="F90" i="6"/>
  <c r="E90" i="6"/>
  <c r="D90" i="6"/>
  <c r="F88" i="6"/>
  <c r="F87" i="6"/>
  <c r="F86" i="6"/>
  <c r="F85" i="6"/>
  <c r="F84" i="6"/>
  <c r="F83" i="6"/>
  <c r="E82" i="6"/>
  <c r="D82" i="6"/>
  <c r="F81" i="6"/>
  <c r="F80" i="6"/>
  <c r="F79" i="6"/>
  <c r="F78" i="6"/>
  <c r="F77" i="6"/>
  <c r="F76" i="6"/>
  <c r="E75" i="6"/>
  <c r="D1369" i="1" s="1"/>
  <c r="D75" i="6"/>
  <c r="F74" i="6"/>
  <c r="F73" i="6"/>
  <c r="F72" i="6"/>
  <c r="F71" i="6"/>
  <c r="F70" i="6"/>
  <c r="F69" i="6"/>
  <c r="F68" i="6"/>
  <c r="F67" i="6"/>
  <c r="E66" i="6"/>
  <c r="D1360" i="1" s="1"/>
  <c r="D66" i="6"/>
  <c r="C1360" i="1" s="1"/>
  <c r="F65" i="6"/>
  <c r="F64" i="6"/>
  <c r="F63" i="6"/>
  <c r="F62" i="6"/>
  <c r="E61" i="6"/>
  <c r="D61" i="6"/>
  <c r="F60" i="6"/>
  <c r="F59" i="6"/>
  <c r="F58" i="6"/>
  <c r="F57" i="6"/>
  <c r="F56" i="6"/>
  <c r="F55" i="6"/>
  <c r="E54" i="6"/>
  <c r="D54" i="6"/>
  <c r="F54" i="6" s="1"/>
  <c r="F53" i="6"/>
  <c r="F52" i="6"/>
  <c r="F51" i="6"/>
  <c r="E50" i="6"/>
  <c r="D50" i="6"/>
  <c r="F49" i="6"/>
  <c r="F48" i="6"/>
  <c r="F47" i="6"/>
  <c r="F46" i="6"/>
  <c r="F45" i="6"/>
  <c r="F44" i="6"/>
  <c r="E43" i="6"/>
  <c r="D43" i="6"/>
  <c r="F42" i="6"/>
  <c r="F41" i="6"/>
  <c r="F40" i="6"/>
  <c r="E39" i="6"/>
  <c r="D1333" i="1" s="1"/>
  <c r="D39" i="6"/>
  <c r="F39" i="6" s="1"/>
  <c r="F38" i="6"/>
  <c r="F37" i="6"/>
  <c r="E36" i="6"/>
  <c r="D1330" i="1" s="1"/>
  <c r="D36" i="6"/>
  <c r="C1330" i="1" s="1"/>
  <c r="F34" i="6"/>
  <c r="F33" i="6"/>
  <c r="F32" i="6"/>
  <c r="F31" i="6"/>
  <c r="F30" i="6"/>
  <c r="F29" i="6"/>
  <c r="E28" i="6"/>
  <c r="D1322" i="1" s="1"/>
  <c r="D28" i="6"/>
  <c r="C1322" i="1" s="1"/>
  <c r="F27" i="6"/>
  <c r="F26" i="6"/>
  <c r="F25" i="6"/>
  <c r="F24" i="6"/>
  <c r="F23" i="6"/>
  <c r="E22" i="6"/>
  <c r="D22" i="6"/>
  <c r="F21" i="6"/>
  <c r="F20" i="6"/>
  <c r="F19" i="6"/>
  <c r="F18" i="6"/>
  <c r="F17" i="6"/>
  <c r="F16" i="6"/>
  <c r="F15" i="6"/>
  <c r="F14" i="6"/>
  <c r="E13" i="6"/>
  <c r="D1307" i="1" s="1"/>
  <c r="D13" i="6"/>
  <c r="F12" i="6"/>
  <c r="F11" i="6"/>
  <c r="E10" i="6"/>
  <c r="D1304" i="1"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1227" i="1" s="1"/>
  <c r="D250" i="5"/>
  <c r="C1227" i="1" s="1"/>
  <c r="F249" i="5"/>
  <c r="F248" i="5"/>
  <c r="F247" i="5"/>
  <c r="E246" i="5"/>
  <c r="D1223" i="1" s="1"/>
  <c r="D246" i="5"/>
  <c r="C1223" i="1" s="1"/>
  <c r="F244" i="5"/>
  <c r="F243" i="5"/>
  <c r="E242" i="5"/>
  <c r="D1219" i="1" s="1"/>
  <c r="D242" i="5"/>
  <c r="C1219" i="1" s="1"/>
  <c r="F241" i="5"/>
  <c r="F240" i="5"/>
  <c r="E239" i="5"/>
  <c r="D239" i="5"/>
  <c r="C1216" i="1" s="1"/>
  <c r="F236" i="5"/>
  <c r="F235" i="5"/>
  <c r="E234" i="5"/>
  <c r="D1211" i="1" s="1"/>
  <c r="D234" i="5"/>
  <c r="F233" i="5"/>
  <c r="F232" i="5"/>
  <c r="F231" i="5"/>
  <c r="F230" i="5"/>
  <c r="F229" i="5"/>
  <c r="F228" i="5"/>
  <c r="F227" i="5"/>
  <c r="F226" i="5"/>
  <c r="F225" i="5"/>
  <c r="E224" i="5"/>
  <c r="D1201" i="1" s="1"/>
  <c r="D224" i="5"/>
  <c r="F223" i="5"/>
  <c r="F222" i="5"/>
  <c r="F221" i="5"/>
  <c r="F220" i="5"/>
  <c r="F219" i="5"/>
  <c r="F218" i="5"/>
  <c r="F217" i="5"/>
  <c r="F216" i="5"/>
  <c r="F215" i="5"/>
  <c r="F214" i="5"/>
  <c r="F213" i="5"/>
  <c r="F212" i="5"/>
  <c r="F211" i="5"/>
  <c r="F210" i="5"/>
  <c r="F209" i="5"/>
  <c r="F208" i="5"/>
  <c r="E207" i="5"/>
  <c r="D1184" i="1" s="1"/>
  <c r="D207" i="5"/>
  <c r="F205" i="5"/>
  <c r="F204" i="5"/>
  <c r="F203" i="5"/>
  <c r="F202" i="5"/>
  <c r="F201" i="5"/>
  <c r="F200" i="5"/>
  <c r="F199" i="5"/>
  <c r="E198" i="5"/>
  <c r="D198" i="5"/>
  <c r="F198" i="5" s="1"/>
  <c r="F197" i="5"/>
  <c r="F196" i="5"/>
  <c r="F195" i="5"/>
  <c r="F194" i="5"/>
  <c r="F193" i="5"/>
  <c r="F192" i="5"/>
  <c r="E191" i="5"/>
  <c r="D1168" i="1" s="1"/>
  <c r="D191" i="5"/>
  <c r="F191" i="5" s="1"/>
  <c r="F189" i="5"/>
  <c r="F188" i="5"/>
  <c r="F187" i="5"/>
  <c r="F186" i="5"/>
  <c r="F185" i="5"/>
  <c r="F184" i="5"/>
  <c r="F183" i="5"/>
  <c r="F182" i="5"/>
  <c r="F181" i="5"/>
  <c r="E180" i="5"/>
  <c r="D180" i="5"/>
  <c r="D177" i="5" s="1"/>
  <c r="F179" i="5"/>
  <c r="F178" i="5"/>
  <c r="F173" i="5"/>
  <c r="F172" i="5"/>
  <c r="F171" i="5"/>
  <c r="E170" i="5"/>
  <c r="D1148" i="1" s="1"/>
  <c r="D170" i="5"/>
  <c r="C1148" i="1" s="1"/>
  <c r="F169" i="5"/>
  <c r="F168" i="5"/>
  <c r="F167" i="5"/>
  <c r="F166" i="5"/>
  <c r="F165" i="5"/>
  <c r="E164" i="5"/>
  <c r="D1142" i="1" s="1"/>
  <c r="D164" i="5"/>
  <c r="F163" i="5"/>
  <c r="F162" i="5"/>
  <c r="F161" i="5"/>
  <c r="F160" i="5"/>
  <c r="F159" i="5"/>
  <c r="F158" i="5"/>
  <c r="F157" i="5"/>
  <c r="F156" i="5"/>
  <c r="F155" i="5"/>
  <c r="F154" i="5"/>
  <c r="F153" i="5"/>
  <c r="F152" i="5"/>
  <c r="F151" i="5"/>
  <c r="F150" i="5"/>
  <c r="E149" i="5"/>
  <c r="E146" i="5" s="1"/>
  <c r="D1124" i="1" s="1"/>
  <c r="D149" i="5"/>
  <c r="F148" i="5"/>
  <c r="F147" i="5"/>
  <c r="D146" i="5"/>
  <c r="C1124" i="1" s="1"/>
  <c r="F145" i="5"/>
  <c r="F144" i="5"/>
  <c r="F143" i="5"/>
  <c r="E142" i="5"/>
  <c r="D1120" i="1" s="1"/>
  <c r="D142" i="5"/>
  <c r="F141" i="5"/>
  <c r="F140" i="5"/>
  <c r="F139" i="5"/>
  <c r="F138" i="5"/>
  <c r="F137" i="5"/>
  <c r="F136" i="5"/>
  <c r="E135" i="5"/>
  <c r="E134" i="5" s="1"/>
  <c r="D1112" i="1" s="1"/>
  <c r="D135" i="5"/>
  <c r="F133" i="5"/>
  <c r="F132" i="5"/>
  <c r="F131" i="5"/>
  <c r="F130" i="5"/>
  <c r="F129" i="5"/>
  <c r="F128" i="5"/>
  <c r="F127" i="5"/>
  <c r="E126" i="5"/>
  <c r="D126" i="5"/>
  <c r="F126" i="5" s="1"/>
  <c r="F125" i="5"/>
  <c r="F124" i="5"/>
  <c r="F123" i="5"/>
  <c r="F122" i="5"/>
  <c r="F121" i="5"/>
  <c r="F120" i="5"/>
  <c r="E119" i="5"/>
  <c r="D1097" i="1" s="1"/>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1066" i="1" s="1"/>
  <c r="D88" i="5"/>
  <c r="F86" i="5"/>
  <c r="F85" i="5"/>
  <c r="F84" i="5"/>
  <c r="F83" i="5"/>
  <c r="F82" i="5"/>
  <c r="F81" i="5"/>
  <c r="F80" i="5"/>
  <c r="E79" i="5"/>
  <c r="E78" i="5" s="1"/>
  <c r="D79" i="5"/>
  <c r="F79" i="5" s="1"/>
  <c r="F77" i="5"/>
  <c r="F76" i="5"/>
  <c r="F75" i="5"/>
  <c r="F74" i="5"/>
  <c r="F73" i="5"/>
  <c r="F72" i="5"/>
  <c r="F71" i="5"/>
  <c r="E70" i="5"/>
  <c r="D70" i="5"/>
  <c r="C1048" i="1" s="1"/>
  <c r="F67" i="5"/>
  <c r="F66" i="5"/>
  <c r="F65" i="5"/>
  <c r="F64" i="5"/>
  <c r="E63" i="5"/>
  <c r="D1041" i="1" s="1"/>
  <c r="D63" i="5"/>
  <c r="F63" i="5" s="1"/>
  <c r="F62" i="5"/>
  <c r="F61" i="5"/>
  <c r="F60" i="5"/>
  <c r="F59" i="5"/>
  <c r="F58" i="5"/>
  <c r="F57" i="5"/>
  <c r="E56" i="5"/>
  <c r="D56" i="5"/>
  <c r="F55" i="5"/>
  <c r="F54" i="5"/>
  <c r="F53" i="5"/>
  <c r="E52" i="5"/>
  <c r="D52" i="5"/>
  <c r="F52" i="5" s="1"/>
  <c r="F51" i="5"/>
  <c r="F50" i="5"/>
  <c r="F49" i="5"/>
  <c r="F48" i="5"/>
  <c r="F47" i="5"/>
  <c r="F46" i="5"/>
  <c r="E45" i="5"/>
  <c r="D45" i="5"/>
  <c r="C1023" i="1" s="1"/>
  <c r="F44" i="5"/>
  <c r="F43" i="5"/>
  <c r="F42" i="5"/>
  <c r="E41" i="5"/>
  <c r="D1019" i="1" s="1"/>
  <c r="D41" i="5"/>
  <c r="C1019" i="1" s="1"/>
  <c r="F40" i="5"/>
  <c r="F39" i="5"/>
  <c r="F38" i="5"/>
  <c r="F37" i="5"/>
  <c r="F36" i="5"/>
  <c r="E35" i="5"/>
  <c r="D35" i="5"/>
  <c r="F34" i="5"/>
  <c r="F33" i="5"/>
  <c r="F32" i="5"/>
  <c r="F31" i="5"/>
  <c r="F30" i="5"/>
  <c r="E29" i="5"/>
  <c r="D29" i="5"/>
  <c r="F28" i="5"/>
  <c r="F27" i="5"/>
  <c r="F26" i="5"/>
  <c r="F25" i="5"/>
  <c r="F24" i="5"/>
  <c r="F23" i="5"/>
  <c r="F22" i="5"/>
  <c r="F21" i="5"/>
  <c r="F20" i="5"/>
  <c r="E19" i="5"/>
  <c r="D997" i="1" s="1"/>
  <c r="D19" i="5"/>
  <c r="F18" i="5"/>
  <c r="F17" i="5"/>
  <c r="F16" i="5"/>
  <c r="F15" i="5"/>
  <c r="F14" i="5"/>
  <c r="E13" i="5"/>
  <c r="D991" i="1" s="1"/>
  <c r="D13" i="5"/>
  <c r="C991" i="1" s="1"/>
  <c r="F11" i="5"/>
  <c r="F10" i="5"/>
  <c r="F9" i="5"/>
  <c r="E8" i="5"/>
  <c r="D986" i="1" s="1"/>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C645" i="1" s="1"/>
  <c r="F651" i="4"/>
  <c r="F650" i="4"/>
  <c r="F649" i="4"/>
  <c r="F647" i="4"/>
  <c r="F638" i="4"/>
  <c r="F637" i="4"/>
  <c r="F634" i="4"/>
  <c r="F633" i="4"/>
  <c r="E632" i="4"/>
  <c r="D632" i="4"/>
  <c r="F631" i="4"/>
  <c r="F630" i="4"/>
  <c r="E629" i="4"/>
  <c r="D629" i="4"/>
  <c r="F628" i="4"/>
  <c r="F627" i="4"/>
  <c r="E626" i="4"/>
  <c r="D626" i="4"/>
  <c r="F626" i="4" s="1"/>
  <c r="F624" i="4"/>
  <c r="F623" i="4"/>
  <c r="F622" i="4"/>
  <c r="F621" i="4"/>
  <c r="F620" i="4"/>
  <c r="F619" i="4"/>
  <c r="F618" i="4"/>
  <c r="E617" i="4"/>
  <c r="D611" i="1" s="1"/>
  <c r="D617" i="4"/>
  <c r="C611" i="1" s="1"/>
  <c r="F616" i="4"/>
  <c r="F615" i="4"/>
  <c r="F614" i="4"/>
  <c r="F613" i="4"/>
  <c r="E612" i="4"/>
  <c r="D606" i="1" s="1"/>
  <c r="D612" i="4"/>
  <c r="F612" i="4" s="1"/>
  <c r="F611" i="4"/>
  <c r="F610" i="4"/>
  <c r="F609" i="4"/>
  <c r="F608" i="4"/>
  <c r="F607" i="4"/>
  <c r="F606" i="4"/>
  <c r="E605" i="4"/>
  <c r="D599" i="1" s="1"/>
  <c r="D605" i="4"/>
  <c r="F604" i="4"/>
  <c r="E603" i="4"/>
  <c r="D603" i="4"/>
  <c r="G143" i="9" s="1"/>
  <c r="F602" i="4"/>
  <c r="F601" i="4"/>
  <c r="F600" i="4"/>
  <c r="E599" i="4"/>
  <c r="D593" i="1" s="1"/>
  <c r="D599" i="4"/>
  <c r="F599" i="4" s="1"/>
  <c r="F598" i="4"/>
  <c r="F597" i="4"/>
  <c r="F596" i="4"/>
  <c r="F595" i="4"/>
  <c r="E594" i="4"/>
  <c r="D594" i="4"/>
  <c r="C588" i="1" s="1"/>
  <c r="F592" i="4"/>
  <c r="F591" i="4"/>
  <c r="E590" i="4"/>
  <c r="D590" i="4"/>
  <c r="F589" i="4"/>
  <c r="F588" i="4"/>
  <c r="E587" i="4"/>
  <c r="D587" i="4"/>
  <c r="F587" i="4" s="1"/>
  <c r="F586" i="4"/>
  <c r="E585" i="4"/>
  <c r="D585" i="4"/>
  <c r="F585" i="4" s="1"/>
  <c r="F584" i="4"/>
  <c r="F583" i="4"/>
  <c r="F582" i="4"/>
  <c r="E581" i="4"/>
  <c r="D581" i="4"/>
  <c r="F581" i="4" s="1"/>
  <c r="F579" i="4"/>
  <c r="F578" i="4"/>
  <c r="E577" i="4"/>
  <c r="D577" i="4"/>
  <c r="F576" i="4"/>
  <c r="F575" i="4"/>
  <c r="E574" i="4"/>
  <c r="D574" i="4"/>
  <c r="C568" i="1" s="1"/>
  <c r="F573" i="4"/>
  <c r="F572" i="4"/>
  <c r="E571" i="4"/>
  <c r="D571" i="4"/>
  <c r="F570" i="4"/>
  <c r="F569" i="4"/>
  <c r="E568" i="4"/>
  <c r="E567" i="4" s="1"/>
  <c r="D568" i="4"/>
  <c r="F568" i="4" s="1"/>
  <c r="F566" i="4"/>
  <c r="F565" i="4"/>
  <c r="F564" i="4"/>
  <c r="E563" i="4"/>
  <c r="D557" i="1" s="1"/>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2" i="4"/>
  <c r="F541" i="4"/>
  <c r="F540" i="4"/>
  <c r="F539" i="4"/>
  <c r="E538" i="4"/>
  <c r="D538" i="4"/>
  <c r="F538" i="4" s="1"/>
  <c r="F537" i="4"/>
  <c r="F536" i="4"/>
  <c r="E535" i="4"/>
  <c r="D529" i="1" s="1"/>
  <c r="D535" i="4"/>
  <c r="F534" i="4"/>
  <c r="F533" i="4"/>
  <c r="F532" i="4"/>
  <c r="F531" i="4"/>
  <c r="E530" i="4"/>
  <c r="D530" i="4"/>
  <c r="F527" i="4"/>
  <c r="F526" i="4"/>
  <c r="E525" i="4"/>
  <c r="D525" i="4"/>
  <c r="F524" i="4"/>
  <c r="F523" i="4"/>
  <c r="E522" i="4"/>
  <c r="D522" i="4"/>
  <c r="C516" i="1" s="1"/>
  <c r="F521" i="4"/>
  <c r="F520" i="4"/>
  <c r="E519" i="4"/>
  <c r="D519" i="4"/>
  <c r="F518" i="4"/>
  <c r="F517" i="4"/>
  <c r="E516" i="4"/>
  <c r="D516" i="4"/>
  <c r="F516" i="4" s="1"/>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95" i="4"/>
  <c r="F494" i="4"/>
  <c r="F493" i="4"/>
  <c r="F492" i="4"/>
  <c r="F491" i="4"/>
  <c r="E490" i="4"/>
  <c r="D484" i="1" s="1"/>
  <c r="D490" i="4"/>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3" i="1" s="1"/>
  <c r="D469" i="4"/>
  <c r="F469" i="4" s="1"/>
  <c r="F468" i="4"/>
  <c r="F467" i="4"/>
  <c r="E466" i="4"/>
  <c r="D460" i="1" s="1"/>
  <c r="D466" i="4"/>
  <c r="F465" i="4"/>
  <c r="F464" i="4"/>
  <c r="E463" i="4"/>
  <c r="D457" i="1" s="1"/>
  <c r="D463" i="4"/>
  <c r="F462" i="4"/>
  <c r="F461" i="4"/>
  <c r="E460" i="4"/>
  <c r="D454" i="1" s="1"/>
  <c r="D460" i="4"/>
  <c r="C454" i="1" s="1"/>
  <c r="F458" i="4"/>
  <c r="F457" i="4"/>
  <c r="F456" i="4"/>
  <c r="E455" i="4"/>
  <c r="D449" i="1" s="1"/>
  <c r="D455" i="4"/>
  <c r="F455" i="4" s="1"/>
  <c r="F454" i="4"/>
  <c r="F453" i="4"/>
  <c r="F452" i="4"/>
  <c r="F451" i="4"/>
  <c r="F450" i="4"/>
  <c r="F449" i="4"/>
  <c r="F448" i="4"/>
  <c r="E447" i="4"/>
  <c r="D447" i="4"/>
  <c r="F447" i="4" s="1"/>
  <c r="F446" i="4"/>
  <c r="F445" i="4"/>
  <c r="F444" i="4"/>
  <c r="F443" i="4"/>
  <c r="E442" i="4"/>
  <c r="D436" i="1" s="1"/>
  <c r="D442" i="4"/>
  <c r="F442" i="4" s="1"/>
  <c r="F441" i="4"/>
  <c r="F440" i="4"/>
  <c r="F439" i="4"/>
  <c r="F438" i="4"/>
  <c r="F437" i="4"/>
  <c r="F436" i="4"/>
  <c r="E435" i="4"/>
  <c r="D429" i="1" s="1"/>
  <c r="D435" i="4"/>
  <c r="F434" i="4"/>
  <c r="F433" i="4"/>
  <c r="F432" i="4"/>
  <c r="F431" i="4"/>
  <c r="E430" i="4"/>
  <c r="D430" i="4"/>
  <c r="F430" i="4" s="1"/>
  <c r="F429" i="4"/>
  <c r="F428" i="4"/>
  <c r="E427" i="4"/>
  <c r="D427" i="4"/>
  <c r="F426" i="4"/>
  <c r="F425" i="4"/>
  <c r="F424" i="4"/>
  <c r="F423" i="4"/>
  <c r="E422" i="4"/>
  <c r="D416" i="1" s="1"/>
  <c r="D422" i="4"/>
  <c r="F422" i="4" s="1"/>
  <c r="E418" i="4"/>
  <c r="D418" i="4"/>
  <c r="E417" i="4"/>
  <c r="D412" i="1" s="1"/>
  <c r="D417" i="4"/>
  <c r="C412" i="1" s="1"/>
  <c r="E416" i="4"/>
  <c r="D411" i="1" s="1"/>
  <c r="D416" i="4"/>
  <c r="F411" i="4"/>
  <c r="F410" i="4"/>
  <c r="F409" i="4"/>
  <c r="F406" i="4"/>
  <c r="F405" i="4"/>
  <c r="F404" i="4"/>
  <c r="F403" i="4"/>
  <c r="E402" i="4"/>
  <c r="D402" i="4"/>
  <c r="F402" i="4" s="1"/>
  <c r="F401" i="4"/>
  <c r="E400" i="4"/>
  <c r="D400" i="4"/>
  <c r="F400" i="4" s="1"/>
  <c r="F399" i="4"/>
  <c r="F398" i="4"/>
  <c r="E397" i="4"/>
  <c r="E396" i="4" s="1"/>
  <c r="D397" i="4"/>
  <c r="F395" i="4"/>
  <c r="F394" i="4"/>
  <c r="F393" i="4"/>
  <c r="F392" i="4"/>
  <c r="E391" i="4"/>
  <c r="D386" i="1" s="1"/>
  <c r="D391" i="4"/>
  <c r="C386" i="1" s="1"/>
  <c r="F390" i="4"/>
  <c r="F389" i="4"/>
  <c r="E388" i="4"/>
  <c r="D383" i="1" s="1"/>
  <c r="D388" i="4"/>
  <c r="F388" i="4" s="1"/>
  <c r="F387" i="4"/>
  <c r="F386" i="4"/>
  <c r="F385" i="4"/>
  <c r="F384" i="4"/>
  <c r="E383" i="4"/>
  <c r="D383" i="4"/>
  <c r="F382" i="4"/>
  <c r="F381" i="4"/>
  <c r="F380" i="4"/>
  <c r="F379" i="4"/>
  <c r="E378" i="4"/>
  <c r="D373" i="1" s="1"/>
  <c r="D378" i="4"/>
  <c r="F378" i="4" s="1"/>
  <c r="F377" i="4"/>
  <c r="F376" i="4"/>
  <c r="F375" i="4"/>
  <c r="F374" i="4"/>
  <c r="F373" i="4"/>
  <c r="F372" i="4"/>
  <c r="F371" i="4"/>
  <c r="F370" i="4"/>
  <c r="E369" i="4"/>
  <c r="D369" i="4"/>
  <c r="F368" i="4"/>
  <c r="F367" i="4"/>
  <c r="F366" i="4"/>
  <c r="F365" i="4"/>
  <c r="E364" i="4"/>
  <c r="D359" i="1" s="1"/>
  <c r="D364" i="4"/>
  <c r="C359" i="1" s="1"/>
  <c r="F362" i="4"/>
  <c r="F361" i="4"/>
  <c r="F360" i="4"/>
  <c r="F359" i="4"/>
  <c r="F358" i="4"/>
  <c r="F357" i="4"/>
  <c r="E356" i="4"/>
  <c r="D351" i="1" s="1"/>
  <c r="D356" i="4"/>
  <c r="F355" i="4"/>
  <c r="F354" i="4"/>
  <c r="F353" i="4"/>
  <c r="E352" i="4"/>
  <c r="D347" i="1" s="1"/>
  <c r="D352" i="4"/>
  <c r="F349" i="4"/>
  <c r="E348" i="4"/>
  <c r="D343" i="1" s="1"/>
  <c r="D348" i="4"/>
  <c r="F347" i="4"/>
  <c r="F346" i="4"/>
  <c r="E345" i="4"/>
  <c r="E344" i="4" s="1"/>
  <c r="D339" i="1" s="1"/>
  <c r="D345" i="4"/>
  <c r="F343" i="4"/>
  <c r="F342" i="4"/>
  <c r="F341" i="4"/>
  <c r="F340" i="4"/>
  <c r="E339" i="4"/>
  <c r="D339" i="4"/>
  <c r="F339" i="4" s="1"/>
  <c r="F338" i="4"/>
  <c r="F337" i="4"/>
  <c r="E336" i="4"/>
  <c r="D336" i="4"/>
  <c r="F336" i="4" s="1"/>
  <c r="F335" i="4"/>
  <c r="F334" i="4"/>
  <c r="F333" i="4"/>
  <c r="F332" i="4"/>
  <c r="E331" i="4"/>
  <c r="D326" i="1" s="1"/>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C307" i="1" s="1"/>
  <c r="F310" i="4"/>
  <c r="F309" i="4"/>
  <c r="F308" i="4"/>
  <c r="F307" i="4"/>
  <c r="F306" i="4"/>
  <c r="F305" i="4"/>
  <c r="E304" i="4"/>
  <c r="D299" i="1" s="1"/>
  <c r="D304" i="4"/>
  <c r="F304" i="4" s="1"/>
  <c r="F303" i="4"/>
  <c r="F302" i="4"/>
  <c r="F301" i="4"/>
  <c r="E300" i="4"/>
  <c r="D295" i="1" s="1"/>
  <c r="D300" i="4"/>
  <c r="F296" i="4"/>
  <c r="F295" i="4"/>
  <c r="F294" i="4"/>
  <c r="F293" i="4"/>
  <c r="F292" i="4"/>
  <c r="E288" i="4"/>
  <c r="D284" i="1" s="1"/>
  <c r="D288" i="4"/>
  <c r="F288" i="4" s="1"/>
  <c r="E287" i="4"/>
  <c r="D287" i="4"/>
  <c r="F287" i="4" s="1"/>
  <c r="F286" i="4"/>
  <c r="F285" i="4"/>
  <c r="F284" i="4"/>
  <c r="F283" i="4"/>
  <c r="F282" i="4"/>
  <c r="F281" i="4"/>
  <c r="F280" i="4"/>
  <c r="E279" i="4"/>
  <c r="D275" i="1" s="1"/>
  <c r="D279" i="4"/>
  <c r="C275" i="1" s="1"/>
  <c r="F278" i="4"/>
  <c r="F277" i="4"/>
  <c r="F276" i="4"/>
  <c r="F275" i="4"/>
  <c r="F274" i="4"/>
  <c r="E273" i="4"/>
  <c r="D273" i="4"/>
  <c r="F273" i="4" s="1"/>
  <c r="F272" i="4"/>
  <c r="F271" i="4"/>
  <c r="F270" i="4"/>
  <c r="F269" i="4"/>
  <c r="E268" i="4"/>
  <c r="D264" i="1" s="1"/>
  <c r="D268" i="4"/>
  <c r="C264" i="1" s="1"/>
  <c r="F267" i="4"/>
  <c r="F266" i="4"/>
  <c r="F265" i="4"/>
  <c r="E264" i="4"/>
  <c r="D264" i="4"/>
  <c r="F262" i="4"/>
  <c r="F261" i="4"/>
  <c r="F260" i="4"/>
  <c r="E259" i="4"/>
  <c r="D259" i="4"/>
  <c r="F259" i="4" s="1"/>
  <c r="F258" i="4"/>
  <c r="F257" i="4"/>
  <c r="F256" i="4"/>
  <c r="F255" i="4"/>
  <c r="F254" i="4"/>
  <c r="E253" i="4"/>
  <c r="D253" i="4"/>
  <c r="F251" i="4"/>
  <c r="F250" i="4"/>
  <c r="F249" i="4"/>
  <c r="F248" i="4"/>
  <c r="E247" i="4"/>
  <c r="D243" i="1" s="1"/>
  <c r="D247" i="4"/>
  <c r="C243" i="1" s="1"/>
  <c r="F246" i="4"/>
  <c r="F245" i="4"/>
  <c r="E244" i="4"/>
  <c r="D240" i="1" s="1"/>
  <c r="D244" i="4"/>
  <c r="C240" i="1" s="1"/>
  <c r="F243" i="4"/>
  <c r="F242" i="4"/>
  <c r="F241" i="4"/>
  <c r="E240" i="4"/>
  <c r="D236" i="1" s="1"/>
  <c r="D240" i="4"/>
  <c r="C236" i="1" s="1"/>
  <c r="F239" i="4"/>
  <c r="F238" i="4"/>
  <c r="F237" i="4"/>
  <c r="E236" i="4"/>
  <c r="D232" i="1" s="1"/>
  <c r="G232" i="1" s="1"/>
  <c r="D236" i="4"/>
  <c r="F235" i="4"/>
  <c r="F234" i="4"/>
  <c r="F233" i="4"/>
  <c r="F232" i="4"/>
  <c r="E231" i="4"/>
  <c r="D227" i="1" s="1"/>
  <c r="D231" i="4"/>
  <c r="C227" i="1" s="1"/>
  <c r="F230" i="4"/>
  <c r="F229" i="4"/>
  <c r="E228" i="4"/>
  <c r="D228" i="4"/>
  <c r="F228" i="4" s="1"/>
  <c r="F227" i="4"/>
  <c r="F226" i="4"/>
  <c r="E225" i="4"/>
  <c r="D221" i="1" s="1"/>
  <c r="D225" i="4"/>
  <c r="C221" i="1" s="1"/>
  <c r="F223" i="4"/>
  <c r="F222" i="4"/>
  <c r="F221" i="4"/>
  <c r="F220" i="4"/>
  <c r="E219" i="4"/>
  <c r="D215" i="1" s="1"/>
  <c r="D219" i="4"/>
  <c r="F218" i="4"/>
  <c r="F217" i="4"/>
  <c r="E216" i="4"/>
  <c r="D216" i="4"/>
  <c r="F214" i="4"/>
  <c r="F213" i="4"/>
  <c r="F212" i="4"/>
  <c r="F211" i="4"/>
  <c r="E210" i="4"/>
  <c r="D210" i="4"/>
  <c r="C206" i="1" s="1"/>
  <c r="F209" i="4"/>
  <c r="F208" i="4"/>
  <c r="F207" i="4"/>
  <c r="F206" i="4"/>
  <c r="F205" i="4"/>
  <c r="F204" i="4"/>
  <c r="F203" i="4"/>
  <c r="E202" i="4"/>
  <c r="D202" i="4"/>
  <c r="C198" i="1" s="1"/>
  <c r="F201" i="4"/>
  <c r="F200" i="4"/>
  <c r="F199" i="4"/>
  <c r="F198" i="4"/>
  <c r="E197" i="4"/>
  <c r="D197" i="4"/>
  <c r="F195" i="4"/>
  <c r="F194" i="4"/>
  <c r="F193" i="4"/>
  <c r="F192" i="4"/>
  <c r="F191" i="4"/>
  <c r="F190" i="4"/>
  <c r="F189" i="4"/>
  <c r="E188" i="4"/>
  <c r="D184" i="1" s="1"/>
  <c r="D188" i="4"/>
  <c r="C184" i="1" s="1"/>
  <c r="F187" i="4"/>
  <c r="F186" i="4"/>
  <c r="F185" i="4"/>
  <c r="F184" i="4"/>
  <c r="F183" i="4"/>
  <c r="F182" i="4"/>
  <c r="F181" i="4"/>
  <c r="F180" i="4"/>
  <c r="F179" i="4"/>
  <c r="F178" i="4"/>
  <c r="E177" i="4"/>
  <c r="D173" i="1" s="1"/>
  <c r="D177" i="4"/>
  <c r="C173" i="1" s="1"/>
  <c r="F176" i="4"/>
  <c r="F175" i="4"/>
  <c r="F174" i="4"/>
  <c r="F173" i="4"/>
  <c r="F172" i="4"/>
  <c r="F171" i="4"/>
  <c r="F170" i="4"/>
  <c r="E169" i="4"/>
  <c r="D165" i="1" s="1"/>
  <c r="D169" i="4"/>
  <c r="C165" i="1" s="1"/>
  <c r="F168" i="4"/>
  <c r="F167" i="4"/>
  <c r="F166" i="4"/>
  <c r="F165" i="4"/>
  <c r="E164" i="4"/>
  <c r="D160" i="1" s="1"/>
  <c r="D164" i="4"/>
  <c r="F162" i="4"/>
  <c r="F161" i="4"/>
  <c r="F160" i="4"/>
  <c r="E159" i="4"/>
  <c r="D159" i="4"/>
  <c r="C155" i="1" s="1"/>
  <c r="F158" i="4"/>
  <c r="F157" i="4"/>
  <c r="F156" i="4"/>
  <c r="F155" i="4"/>
  <c r="F154" i="4"/>
  <c r="E153" i="4"/>
  <c r="D149" i="1" s="1"/>
  <c r="D153" i="4"/>
  <c r="F150" i="4"/>
  <c r="F149" i="4"/>
  <c r="F148" i="4"/>
  <c r="F147" i="4"/>
  <c r="F146" i="4"/>
  <c r="F145" i="4"/>
  <c r="F144" i="4"/>
  <c r="F143" i="4"/>
  <c r="F142" i="4"/>
  <c r="F141" i="4"/>
  <c r="E140" i="4"/>
  <c r="D140" i="4"/>
  <c r="D139" i="4"/>
  <c r="C135" i="1" s="1"/>
  <c r="F138" i="4"/>
  <c r="F137" i="4"/>
  <c r="F136" i="4"/>
  <c r="F135" i="4"/>
  <c r="E134" i="4"/>
  <c r="E133" i="4" s="1"/>
  <c r="D129" i="1" s="1"/>
  <c r="D134" i="4"/>
  <c r="F134" i="4" s="1"/>
  <c r="F132" i="4"/>
  <c r="F131" i="4"/>
  <c r="F130" i="4"/>
  <c r="F129" i="4"/>
  <c r="E128" i="4"/>
  <c r="D128" i="4"/>
  <c r="C124" i="1" s="1"/>
  <c r="F127" i="4"/>
  <c r="F126" i="4"/>
  <c r="E125" i="4"/>
  <c r="E124" i="4" s="1"/>
  <c r="D120" i="1" s="1"/>
  <c r="D125" i="4"/>
  <c r="F123" i="4"/>
  <c r="F122" i="4"/>
  <c r="F121" i="4"/>
  <c r="E120" i="4"/>
  <c r="D116" i="1" s="1"/>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E74" i="4"/>
  <c r="D74" i="4"/>
  <c r="F73" i="4"/>
  <c r="F72" i="4"/>
  <c r="E71" i="4"/>
  <c r="D71" i="4"/>
  <c r="F71" i="4" s="1"/>
  <c r="F70" i="4"/>
  <c r="F69" i="4"/>
  <c r="E68" i="4"/>
  <c r="D68" i="4"/>
  <c r="F68" i="4" s="1"/>
  <c r="F67" i="4"/>
  <c r="F66" i="4"/>
  <c r="E65" i="4"/>
  <c r="D65" i="4"/>
  <c r="F64" i="4"/>
  <c r="F63" i="4"/>
  <c r="E62" i="4"/>
  <c r="D58" i="1" s="1"/>
  <c r="D62" i="4"/>
  <c r="C58" i="1" s="1"/>
  <c r="F61" i="4"/>
  <c r="F60" i="4"/>
  <c r="E59" i="4"/>
  <c r="D59" i="4"/>
  <c r="F59" i="4" s="1"/>
  <c r="F58" i="4"/>
  <c r="F57" i="4"/>
  <c r="F56" i="4"/>
  <c r="F55" i="4"/>
  <c r="E54" i="4"/>
  <c r="D50" i="1" s="1"/>
  <c r="H50" i="1" s="1"/>
  <c r="D54" i="4"/>
  <c r="F53" i="4"/>
  <c r="F52" i="4"/>
  <c r="F51" i="4"/>
  <c r="E51" i="4"/>
  <c r="D51" i="4"/>
  <c r="F49" i="4"/>
  <c r="F48" i="4"/>
  <c r="F47" i="4"/>
  <c r="F46" i="4"/>
  <c r="E45" i="4"/>
  <c r="E44" i="4" s="1"/>
  <c r="D40" i="1" s="1"/>
  <c r="D45" i="4"/>
  <c r="F43" i="4"/>
  <c r="F42" i="4"/>
  <c r="F41" i="4"/>
  <c r="E40" i="4"/>
  <c r="D36" i="1" s="1"/>
  <c r="D40" i="4"/>
  <c r="F39" i="4"/>
  <c r="F38" i="4"/>
  <c r="E37" i="4"/>
  <c r="D33" i="1" s="1"/>
  <c r="D37" i="4"/>
  <c r="F37" i="4" s="1"/>
  <c r="F36" i="4"/>
  <c r="F35" i="4"/>
  <c r="F34" i="4"/>
  <c r="F33" i="4"/>
  <c r="F32" i="4"/>
  <c r="F31" i="4"/>
  <c r="F30" i="4"/>
  <c r="E29" i="4"/>
  <c r="D29" i="4"/>
  <c r="F28" i="4"/>
  <c r="F27" i="4"/>
  <c r="F26" i="4"/>
  <c r="F25" i="4"/>
  <c r="F24" i="4"/>
  <c r="E23" i="4"/>
  <c r="D19" i="1" s="1"/>
  <c r="D23" i="4"/>
  <c r="F22" i="4"/>
  <c r="F21" i="4"/>
  <c r="F20" i="4"/>
  <c r="F19" i="4"/>
  <c r="F18" i="4"/>
  <c r="E17" i="4"/>
  <c r="D13" i="1" s="1"/>
  <c r="D17" i="4"/>
  <c r="F17" i="4" s="1"/>
  <c r="F16" i="4"/>
  <c r="F15" i="4"/>
  <c r="F14" i="4"/>
  <c r="F13" i="4"/>
  <c r="F12" i="4"/>
  <c r="F11" i="4"/>
  <c r="F10" i="4"/>
  <c r="F9" i="4"/>
  <c r="E8" i="4"/>
  <c r="D4" i="1" s="1"/>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8" i="1" s="1"/>
  <c r="C1577" i="1"/>
  <c r="C1575" i="1"/>
  <c r="H1575" i="1" s="1"/>
  <c r="C1574" i="1"/>
  <c r="C1573" i="1"/>
  <c r="C1572" i="1"/>
  <c r="H1572" i="1" s="1"/>
  <c r="C1571" i="1"/>
  <c r="C1570" i="1"/>
  <c r="H1570" i="1" s="1"/>
  <c r="C1569" i="1"/>
  <c r="C1568" i="1"/>
  <c r="C1567" i="1"/>
  <c r="G1567" i="1" s="1"/>
  <c r="C1566" i="1"/>
  <c r="G1566" i="1" s="1"/>
  <c r="C1564" i="1"/>
  <c r="G1564" i="1" s="1"/>
  <c r="C1563" i="1"/>
  <c r="H1563" i="1" s="1"/>
  <c r="C1562" i="1"/>
  <c r="C1561" i="1"/>
  <c r="H1561" i="1" s="1"/>
  <c r="C1559" i="1"/>
  <c r="H1559" i="1" s="1"/>
  <c r="C1558" i="1"/>
  <c r="G1558" i="1" s="1"/>
  <c r="C1557" i="1"/>
  <c r="C1556" i="1"/>
  <c r="G1556" i="1" s="1"/>
  <c r="H1555" i="1"/>
  <c r="G1555" i="1"/>
  <c r="C1554" i="1"/>
  <c r="H1554" i="1" s="1"/>
  <c r="C1553" i="1"/>
  <c r="H1553" i="1" s="1"/>
  <c r="C1552" i="1"/>
  <c r="G1552" i="1" s="1"/>
  <c r="C1551" i="1"/>
  <c r="G1551" i="1" s="1"/>
  <c r="C1549" i="1"/>
  <c r="H1549" i="1" s="1"/>
  <c r="C1548" i="1"/>
  <c r="C1547" i="1"/>
  <c r="G1547" i="1" s="1"/>
  <c r="C1546" i="1"/>
  <c r="H1546" i="1" s="1"/>
  <c r="G1545" i="1"/>
  <c r="C1544" i="1"/>
  <c r="G1544" i="1" s="1"/>
  <c r="H1543" i="1"/>
  <c r="C1543" i="1"/>
  <c r="G1543" i="1" s="1"/>
  <c r="C1542" i="1"/>
  <c r="G1542" i="1" s="1"/>
  <c r="C1541" i="1"/>
  <c r="H1541" i="1" s="1"/>
  <c r="C1539" i="1"/>
  <c r="C1538" i="1"/>
  <c r="H1538" i="1" s="1"/>
  <c r="C1537" i="1"/>
  <c r="H1537" i="1" s="1"/>
  <c r="C1536" i="1"/>
  <c r="G1536" i="1" s="1"/>
  <c r="H1535" i="1"/>
  <c r="G1535" i="1"/>
  <c r="C1534" i="1"/>
  <c r="C1533" i="1"/>
  <c r="H1533" i="1" s="1"/>
  <c r="C1532" i="1"/>
  <c r="C1531" i="1"/>
  <c r="H1531" i="1" s="1"/>
  <c r="C1529" i="1"/>
  <c r="C1528" i="1"/>
  <c r="G1528" i="1" s="1"/>
  <c r="C1527" i="1"/>
  <c r="G1527" i="1" s="1"/>
  <c r="C1526" i="1"/>
  <c r="G1525" i="1"/>
  <c r="C1523" i="1"/>
  <c r="C1522" i="1"/>
  <c r="H1522" i="1" s="1"/>
  <c r="C1521" i="1"/>
  <c r="C1520" i="1"/>
  <c r="C1516" i="1"/>
  <c r="C1515" i="1"/>
  <c r="H1515" i="1" s="1"/>
  <c r="C1514" i="1"/>
  <c r="G1514" i="1" s="1"/>
  <c r="C1513" i="1"/>
  <c r="C1512" i="1"/>
  <c r="G1512" i="1" s="1"/>
  <c r="C1510" i="1"/>
  <c r="C1509" i="1"/>
  <c r="H1509" i="1" s="1"/>
  <c r="C1508" i="1"/>
  <c r="C1507" i="1"/>
  <c r="H1507" i="1" s="1"/>
  <c r="H1506" i="1"/>
  <c r="G1506" i="1"/>
  <c r="C1506" i="1"/>
  <c r="C1505" i="1"/>
  <c r="C1504" i="1"/>
  <c r="G1504" i="1" s="1"/>
  <c r="C1503" i="1"/>
  <c r="G1503" i="1" s="1"/>
  <c r="C1502" i="1"/>
  <c r="C1500" i="1"/>
  <c r="C1498" i="1"/>
  <c r="G1498" i="1" s="1"/>
  <c r="C1497" i="1"/>
  <c r="C1496" i="1"/>
  <c r="C1495" i="1"/>
  <c r="C1494" i="1"/>
  <c r="C1492" i="1"/>
  <c r="C1491" i="1"/>
  <c r="H1491" i="1" s="1"/>
  <c r="C1490" i="1"/>
  <c r="C1489" i="1"/>
  <c r="C1488" i="1"/>
  <c r="G1488" i="1" s="1"/>
  <c r="C1487" i="1"/>
  <c r="H1487" i="1" s="1"/>
  <c r="C1486" i="1"/>
  <c r="C1485" i="1"/>
  <c r="H1485" i="1" s="1"/>
  <c r="C1484" i="1"/>
  <c r="C1482" i="1"/>
  <c r="H1482" i="1" s="1"/>
  <c r="C1480" i="1"/>
  <c r="H1480" i="1" s="1"/>
  <c r="D1479" i="1"/>
  <c r="C1479" i="1"/>
  <c r="D1478" i="1"/>
  <c r="C1478" i="1"/>
  <c r="D1477" i="1"/>
  <c r="C1477" i="1"/>
  <c r="D1476" i="1"/>
  <c r="C1476" i="1"/>
  <c r="C1475" i="1"/>
  <c r="D1474" i="1"/>
  <c r="C1474" i="1"/>
  <c r="D1473" i="1"/>
  <c r="C1473" i="1"/>
  <c r="D1472" i="1"/>
  <c r="C1472" i="1"/>
  <c r="D1471" i="1"/>
  <c r="C1471" i="1"/>
  <c r="D1468" i="1"/>
  <c r="C1468" i="1"/>
  <c r="D1467" i="1"/>
  <c r="C1467" i="1"/>
  <c r="D1466" i="1"/>
  <c r="C1466" i="1"/>
  <c r="D1465" i="1"/>
  <c r="C1465" i="1"/>
  <c r="D1464" i="1"/>
  <c r="C1464" i="1"/>
  <c r="D1463" i="1"/>
  <c r="C1463" i="1"/>
  <c r="D1462" i="1"/>
  <c r="C1462" i="1"/>
  <c r="C1461" i="1"/>
  <c r="D1460" i="1"/>
  <c r="C1460" i="1"/>
  <c r="G1459" i="1"/>
  <c r="D1459" i="1"/>
  <c r="C1459" i="1"/>
  <c r="D1458" i="1"/>
  <c r="C1458" i="1"/>
  <c r="D1457" i="1"/>
  <c r="C1457" i="1"/>
  <c r="D1456" i="1"/>
  <c r="C1456" i="1"/>
  <c r="D1455" i="1"/>
  <c r="C1455" i="1"/>
  <c r="D1452" i="1"/>
  <c r="C1452" i="1"/>
  <c r="D1451" i="1"/>
  <c r="C1451" i="1"/>
  <c r="D1450" i="1"/>
  <c r="C1450" i="1"/>
  <c r="D1449" i="1"/>
  <c r="C1449" i="1"/>
  <c r="J1449" i="1" s="1"/>
  <c r="G1448" i="1"/>
  <c r="D1448" i="1"/>
  <c r="C1448" i="1"/>
  <c r="D1447" i="1"/>
  <c r="C1447" i="1"/>
  <c r="D1446" i="1"/>
  <c r="C1446" i="1"/>
  <c r="J1444" i="1"/>
  <c r="D1444" i="1"/>
  <c r="C1444" i="1"/>
  <c r="D1443" i="1"/>
  <c r="H1443" i="1" s="1"/>
  <c r="C1443" i="1"/>
  <c r="D1442" i="1"/>
  <c r="C1442" i="1"/>
  <c r="G1442" i="1" s="1"/>
  <c r="D1441" i="1"/>
  <c r="C1441" i="1"/>
  <c r="D1440" i="1"/>
  <c r="C1440" i="1"/>
  <c r="D1439" i="1"/>
  <c r="C1439" i="1"/>
  <c r="D1434" i="1"/>
  <c r="C1434" i="1"/>
  <c r="D1433" i="1"/>
  <c r="C1433" i="1"/>
  <c r="D1432" i="1"/>
  <c r="C1432" i="1"/>
  <c r="D1431" i="1"/>
  <c r="C1431" i="1"/>
  <c r="D1430" i="1"/>
  <c r="C1430" i="1"/>
  <c r="D1429" i="1"/>
  <c r="C1429" i="1"/>
  <c r="D1428" i="1"/>
  <c r="C1428" i="1"/>
  <c r="D1427" i="1"/>
  <c r="C1427" i="1"/>
  <c r="D1426" i="1"/>
  <c r="C1426" i="1"/>
  <c r="D1425" i="1"/>
  <c r="C1425" i="1"/>
  <c r="D1422" i="1"/>
  <c r="C1422" i="1"/>
  <c r="D1421" i="1"/>
  <c r="C1421" i="1"/>
  <c r="D1420" i="1"/>
  <c r="C1420" i="1"/>
  <c r="D1419" i="1"/>
  <c r="C1419" i="1"/>
  <c r="D1418" i="1"/>
  <c r="C1418" i="1"/>
  <c r="D1417" i="1"/>
  <c r="C1417" i="1"/>
  <c r="D1416" i="1"/>
  <c r="D1415" i="1"/>
  <c r="C1415" i="1"/>
  <c r="D1414" i="1"/>
  <c r="C1414" i="1"/>
  <c r="D1413" i="1"/>
  <c r="C1413" i="1"/>
  <c r="D1411" i="1"/>
  <c r="C1411" i="1"/>
  <c r="D1410" i="1"/>
  <c r="C1410" i="1"/>
  <c r="C1409" i="1"/>
  <c r="D1407" i="1"/>
  <c r="C1407" i="1"/>
  <c r="D1406" i="1"/>
  <c r="C1406" i="1"/>
  <c r="D1405" i="1"/>
  <c r="C1405" i="1"/>
  <c r="D1404" i="1"/>
  <c r="C1404" i="1"/>
  <c r="D1403" i="1"/>
  <c r="C1403" i="1"/>
  <c r="D1402" i="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D1387" i="1"/>
  <c r="C1387" i="1"/>
  <c r="D1386" i="1"/>
  <c r="C1386" i="1"/>
  <c r="D1385" i="1"/>
  <c r="C1385" i="1"/>
  <c r="C1384"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C1369" i="1"/>
  <c r="D1368" i="1"/>
  <c r="C1368" i="1"/>
  <c r="D1367" i="1"/>
  <c r="C1367" i="1"/>
  <c r="D1366" i="1"/>
  <c r="C1366" i="1"/>
  <c r="D1365" i="1"/>
  <c r="C1365" i="1"/>
  <c r="D1364" i="1"/>
  <c r="C1364" i="1"/>
  <c r="D1363" i="1"/>
  <c r="C1363" i="1"/>
  <c r="D1362" i="1"/>
  <c r="C1362" i="1"/>
  <c r="D1361" i="1"/>
  <c r="C1361"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D1343" i="1"/>
  <c r="C1343" i="1"/>
  <c r="D1342" i="1"/>
  <c r="C1342" i="1"/>
  <c r="D1341" i="1"/>
  <c r="C1341" i="1"/>
  <c r="D1340" i="1"/>
  <c r="C1340" i="1"/>
  <c r="D1339" i="1"/>
  <c r="C1339" i="1"/>
  <c r="D1338" i="1"/>
  <c r="C1338" i="1"/>
  <c r="D1337" i="1"/>
  <c r="D1336" i="1"/>
  <c r="C1336" i="1"/>
  <c r="D1335" i="1"/>
  <c r="C1335" i="1"/>
  <c r="D1334" i="1"/>
  <c r="C1334" i="1"/>
  <c r="D1332" i="1"/>
  <c r="C1332" i="1"/>
  <c r="D1331" i="1"/>
  <c r="C1331" i="1"/>
  <c r="D1328" i="1"/>
  <c r="C1328" i="1"/>
  <c r="D1327" i="1"/>
  <c r="C1327" i="1"/>
  <c r="D1326" i="1"/>
  <c r="C1326" i="1"/>
  <c r="D1325" i="1"/>
  <c r="C1325" i="1"/>
  <c r="D1324" i="1"/>
  <c r="C1324" i="1"/>
  <c r="D1323" i="1"/>
  <c r="C1323" i="1"/>
  <c r="D1321" i="1"/>
  <c r="C1321" i="1"/>
  <c r="D1320" i="1"/>
  <c r="C1320" i="1"/>
  <c r="D1319" i="1"/>
  <c r="C1319" i="1"/>
  <c r="D1318" i="1"/>
  <c r="C1318" i="1"/>
  <c r="D1317" i="1"/>
  <c r="C1317" i="1"/>
  <c r="D1316" i="1"/>
  <c r="D1315" i="1"/>
  <c r="C1315" i="1"/>
  <c r="D1314" i="1"/>
  <c r="C1314" i="1"/>
  <c r="D1313" i="1"/>
  <c r="C1313" i="1"/>
  <c r="D1312" i="1"/>
  <c r="C1312" i="1"/>
  <c r="D1311" i="1"/>
  <c r="C1311" i="1"/>
  <c r="D1310" i="1"/>
  <c r="C1310" i="1"/>
  <c r="D1309" i="1"/>
  <c r="C1309" i="1"/>
  <c r="D1308" i="1"/>
  <c r="C1308" i="1"/>
  <c r="C1307" i="1"/>
  <c r="D1306" i="1"/>
  <c r="C1306" i="1"/>
  <c r="D1305" i="1"/>
  <c r="C1305" i="1"/>
  <c r="C1304" i="1"/>
  <c r="D1303" i="1"/>
  <c r="C1303" i="1"/>
  <c r="D1302" i="1"/>
  <c r="C1302" i="1"/>
  <c r="D1301" i="1"/>
  <c r="C1301" i="1"/>
  <c r="C1300" i="1"/>
  <c r="D1298" i="1"/>
  <c r="C1298" i="1"/>
  <c r="D1297" i="1"/>
  <c r="C1297" i="1"/>
  <c r="H1297" i="1" s="1"/>
  <c r="D1296" i="1"/>
  <c r="C1296" i="1"/>
  <c r="D1295" i="1"/>
  <c r="C1295" i="1"/>
  <c r="H1294" i="1"/>
  <c r="D1294" i="1"/>
  <c r="C1294" i="1"/>
  <c r="D1293" i="1"/>
  <c r="H1293" i="1" s="1"/>
  <c r="C1293" i="1"/>
  <c r="D1292" i="1"/>
  <c r="C1292" i="1"/>
  <c r="D1291" i="1"/>
  <c r="C1291" i="1"/>
  <c r="D1290" i="1"/>
  <c r="C1290" i="1"/>
  <c r="D1289" i="1"/>
  <c r="C1289" i="1"/>
  <c r="D1288" i="1"/>
  <c r="C1288" i="1"/>
  <c r="H1287" i="1"/>
  <c r="D1287" i="1"/>
  <c r="C1287" i="1"/>
  <c r="D1286" i="1"/>
  <c r="C1286" i="1"/>
  <c r="D1285" i="1"/>
  <c r="C1285" i="1"/>
  <c r="D1284" i="1"/>
  <c r="C1284" i="1"/>
  <c r="D1283" i="1"/>
  <c r="C1283" i="1"/>
  <c r="D1282" i="1"/>
  <c r="C1282" i="1"/>
  <c r="D1281" i="1"/>
  <c r="C1281" i="1"/>
  <c r="D1280" i="1"/>
  <c r="C1280" i="1"/>
  <c r="H1279" i="1"/>
  <c r="D1279" i="1"/>
  <c r="C1279" i="1"/>
  <c r="D1278" i="1"/>
  <c r="C1278" i="1"/>
  <c r="D1277" i="1"/>
  <c r="C1277" i="1"/>
  <c r="D1276" i="1"/>
  <c r="H1276" i="1" s="1"/>
  <c r="C1276" i="1"/>
  <c r="D1275" i="1"/>
  <c r="C1275" i="1"/>
  <c r="D1274" i="1"/>
  <c r="C1274" i="1"/>
  <c r="D1273" i="1"/>
  <c r="C1273" i="1"/>
  <c r="D1272" i="1"/>
  <c r="C1272" i="1"/>
  <c r="D1271" i="1"/>
  <c r="C1271" i="1"/>
  <c r="D1270" i="1"/>
  <c r="C1270" i="1"/>
  <c r="D1269" i="1"/>
  <c r="C1269" i="1"/>
  <c r="D1268" i="1"/>
  <c r="H1268" i="1" s="1"/>
  <c r="C1268" i="1"/>
  <c r="D1267" i="1"/>
  <c r="C1267" i="1"/>
  <c r="D1266" i="1"/>
  <c r="C1266" i="1"/>
  <c r="D1265" i="1"/>
  <c r="C1265" i="1"/>
  <c r="D1264" i="1"/>
  <c r="C1264" i="1"/>
  <c r="D1263" i="1"/>
  <c r="C1263" i="1"/>
  <c r="H1263" i="1" s="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D1234" i="1"/>
  <c r="C1234" i="1"/>
  <c r="D1233" i="1"/>
  <c r="C1233" i="1"/>
  <c r="D1232" i="1"/>
  <c r="C1232" i="1"/>
  <c r="D1231" i="1"/>
  <c r="C1231" i="1"/>
  <c r="D1230" i="1"/>
  <c r="C1230" i="1"/>
  <c r="D1229" i="1"/>
  <c r="C1229" i="1"/>
  <c r="D1228" i="1"/>
  <c r="C1228" i="1"/>
  <c r="D1226" i="1"/>
  <c r="C1226" i="1"/>
  <c r="D1225" i="1"/>
  <c r="C1225" i="1"/>
  <c r="D1224" i="1"/>
  <c r="C1224" i="1"/>
  <c r="D1221" i="1"/>
  <c r="C1221" i="1"/>
  <c r="D1220" i="1"/>
  <c r="C1220" i="1"/>
  <c r="D1218" i="1"/>
  <c r="C1218" i="1"/>
  <c r="D1217" i="1"/>
  <c r="C1217" i="1"/>
  <c r="D1213" i="1"/>
  <c r="C1213" i="1"/>
  <c r="D1212" i="1"/>
  <c r="C1212" i="1"/>
  <c r="H1212" i="1" s="1"/>
  <c r="D1210" i="1"/>
  <c r="C1210" i="1"/>
  <c r="D1209" i="1"/>
  <c r="C1209" i="1"/>
  <c r="D1208" i="1"/>
  <c r="C1208" i="1"/>
  <c r="D1207" i="1"/>
  <c r="C1207"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H1191" i="1" s="1"/>
  <c r="D1190" i="1"/>
  <c r="C1190" i="1"/>
  <c r="D1189" i="1"/>
  <c r="C1189" i="1"/>
  <c r="D1188" i="1"/>
  <c r="C1188" i="1"/>
  <c r="D1187" i="1"/>
  <c r="C1187" i="1"/>
  <c r="D1186" i="1"/>
  <c r="C1186" i="1"/>
  <c r="D1185" i="1"/>
  <c r="C1185" i="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H1169" i="1" s="1"/>
  <c r="C1168" i="1"/>
  <c r="D1166" i="1"/>
  <c r="C1166" i="1"/>
  <c r="D1165" i="1"/>
  <c r="C1165" i="1"/>
  <c r="D1164" i="1"/>
  <c r="C1164" i="1"/>
  <c r="D1163" i="1"/>
  <c r="C1163" i="1"/>
  <c r="D1162" i="1"/>
  <c r="C1162" i="1"/>
  <c r="D1161" i="1"/>
  <c r="C1161" i="1"/>
  <c r="D1160" i="1"/>
  <c r="C1160" i="1"/>
  <c r="D1159" i="1"/>
  <c r="C1159" i="1"/>
  <c r="D1158" i="1"/>
  <c r="C1158" i="1"/>
  <c r="C1157" i="1"/>
  <c r="D1156" i="1"/>
  <c r="C1156" i="1"/>
  <c r="D1155" i="1"/>
  <c r="C1155" i="1"/>
  <c r="C1154" i="1"/>
  <c r="D1151" i="1"/>
  <c r="C1151" i="1"/>
  <c r="D1150" i="1"/>
  <c r="C1150" i="1"/>
  <c r="H1150" i="1" s="1"/>
  <c r="D1149" i="1"/>
  <c r="C1149" i="1"/>
  <c r="D1147" i="1"/>
  <c r="C1147" i="1"/>
  <c r="D1146" i="1"/>
  <c r="C1146" i="1"/>
  <c r="D1145" i="1"/>
  <c r="C1145" i="1"/>
  <c r="D1144" i="1"/>
  <c r="C1144" i="1"/>
  <c r="D1143" i="1"/>
  <c r="H1143" i="1" s="1"/>
  <c r="C1143" i="1"/>
  <c r="D1141" i="1"/>
  <c r="C1141" i="1"/>
  <c r="D1140" i="1"/>
  <c r="C1140" i="1"/>
  <c r="D1139" i="1"/>
  <c r="C1139" i="1"/>
  <c r="D1138" i="1"/>
  <c r="C1138" i="1"/>
  <c r="D1137" i="1"/>
  <c r="C1137" i="1"/>
  <c r="D1136" i="1"/>
  <c r="C1136" i="1"/>
  <c r="D1135" i="1"/>
  <c r="C1135" i="1"/>
  <c r="D1134" i="1"/>
  <c r="C1134" i="1"/>
  <c r="H1134" i="1" s="1"/>
  <c r="D1133" i="1"/>
  <c r="C1133" i="1"/>
  <c r="D1132" i="1"/>
  <c r="C1132" i="1"/>
  <c r="D1131" i="1"/>
  <c r="C1131" i="1"/>
  <c r="D1130" i="1"/>
  <c r="C1130" i="1"/>
  <c r="D1129" i="1"/>
  <c r="C1129" i="1"/>
  <c r="D1128" i="1"/>
  <c r="C1128" i="1"/>
  <c r="D1126" i="1"/>
  <c r="C1126" i="1"/>
  <c r="D1125" i="1"/>
  <c r="C1125" i="1"/>
  <c r="D1123" i="1"/>
  <c r="C1123" i="1"/>
  <c r="D1122" i="1"/>
  <c r="C1122" i="1"/>
  <c r="D1121" i="1"/>
  <c r="C1121" i="1"/>
  <c r="D1119" i="1"/>
  <c r="C1119" i="1"/>
  <c r="D1118" i="1"/>
  <c r="C1118" i="1"/>
  <c r="H1118" i="1" s="1"/>
  <c r="D1117" i="1"/>
  <c r="C1117" i="1"/>
  <c r="D1116" i="1"/>
  <c r="C1116" i="1"/>
  <c r="D1115" i="1"/>
  <c r="C1115" i="1"/>
  <c r="D1114" i="1"/>
  <c r="C1114" i="1"/>
  <c r="C1113" i="1"/>
  <c r="D1111" i="1"/>
  <c r="C1111" i="1"/>
  <c r="D1110" i="1"/>
  <c r="C1110" i="1"/>
  <c r="D1109" i="1"/>
  <c r="C1109" i="1"/>
  <c r="D1108" i="1"/>
  <c r="C1108" i="1"/>
  <c r="D1107" i="1"/>
  <c r="C1107" i="1"/>
  <c r="H1106" i="1"/>
  <c r="D1106" i="1"/>
  <c r="C1106" i="1"/>
  <c r="D1105" i="1"/>
  <c r="C1105" i="1"/>
  <c r="D1104" i="1"/>
  <c r="C1104" i="1"/>
  <c r="D1103" i="1"/>
  <c r="C1103" i="1"/>
  <c r="H1103" i="1" s="1"/>
  <c r="D1102" i="1"/>
  <c r="C1102" i="1"/>
  <c r="D1101" i="1"/>
  <c r="C1101" i="1"/>
  <c r="D1100" i="1"/>
  <c r="C1100" i="1"/>
  <c r="D1099" i="1"/>
  <c r="C1099" i="1"/>
  <c r="D1098" i="1"/>
  <c r="C1098" i="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D1083" i="1"/>
  <c r="C1083" i="1"/>
  <c r="D1082" i="1"/>
  <c r="C1082" i="1"/>
  <c r="H1082" i="1" s="1"/>
  <c r="D1081" i="1"/>
  <c r="C1081" i="1"/>
  <c r="D1080" i="1"/>
  <c r="C1080" i="1"/>
  <c r="H1079"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C1066" i="1"/>
  <c r="D1064" i="1"/>
  <c r="C1064" i="1"/>
  <c r="D1063" i="1"/>
  <c r="C1063" i="1"/>
  <c r="D1062" i="1"/>
  <c r="C1062" i="1"/>
  <c r="D1061" i="1"/>
  <c r="C1061" i="1"/>
  <c r="D1060" i="1"/>
  <c r="C1060" i="1"/>
  <c r="D1059" i="1"/>
  <c r="C1059" i="1"/>
  <c r="D1058" i="1"/>
  <c r="C1058" i="1"/>
  <c r="D1057" i="1"/>
  <c r="C1057" i="1"/>
  <c r="D1056" i="1"/>
  <c r="D1055" i="1"/>
  <c r="C1055" i="1"/>
  <c r="H1055" i="1" s="1"/>
  <c r="D1054" i="1"/>
  <c r="C1054" i="1"/>
  <c r="D1053" i="1"/>
  <c r="C1053" i="1"/>
  <c r="D1052" i="1"/>
  <c r="C1052" i="1"/>
  <c r="D1051" i="1"/>
  <c r="C1051" i="1"/>
  <c r="D1050" i="1"/>
  <c r="H1050" i="1" s="1"/>
  <c r="C1050" i="1"/>
  <c r="D1049" i="1"/>
  <c r="C1049" i="1"/>
  <c r="D1045" i="1"/>
  <c r="C1045" i="1"/>
  <c r="D1044" i="1"/>
  <c r="C1044" i="1"/>
  <c r="D1043" i="1"/>
  <c r="C1043" i="1"/>
  <c r="D1042" i="1"/>
  <c r="C1042" i="1"/>
  <c r="H1042" i="1" s="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D1022" i="1"/>
  <c r="C1022" i="1"/>
  <c r="D1021" i="1"/>
  <c r="C1021" i="1"/>
  <c r="D1020" i="1"/>
  <c r="C1020" i="1"/>
  <c r="D1018" i="1"/>
  <c r="C1018" i="1"/>
  <c r="H1018" i="1" s="1"/>
  <c r="D1017" i="1"/>
  <c r="C1017" i="1"/>
  <c r="D1016" i="1"/>
  <c r="C1016" i="1"/>
  <c r="D1015" i="1"/>
  <c r="H1015" i="1" s="1"/>
  <c r="C1015" i="1"/>
  <c r="D1014" i="1"/>
  <c r="C1014" i="1"/>
  <c r="D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C997" i="1"/>
  <c r="D996" i="1"/>
  <c r="C996" i="1"/>
  <c r="D995" i="1"/>
  <c r="C995" i="1"/>
  <c r="D994" i="1"/>
  <c r="C994" i="1"/>
  <c r="D993" i="1"/>
  <c r="C993" i="1"/>
  <c r="D992" i="1"/>
  <c r="C992" i="1"/>
  <c r="D989" i="1"/>
  <c r="G989" i="1" s="1"/>
  <c r="C989" i="1"/>
  <c r="D988" i="1"/>
  <c r="C988" i="1"/>
  <c r="D987" i="1"/>
  <c r="C987"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H933" i="1" s="1"/>
  <c r="D932" i="1"/>
  <c r="C932" i="1"/>
  <c r="D931" i="1"/>
  <c r="C931" i="1"/>
  <c r="D930" i="1"/>
  <c r="C930" i="1"/>
  <c r="D929" i="1"/>
  <c r="C929" i="1"/>
  <c r="D928" i="1"/>
  <c r="C928" i="1"/>
  <c r="D927" i="1"/>
  <c r="C927" i="1"/>
  <c r="D926" i="1"/>
  <c r="C926" i="1"/>
  <c r="D925" i="1"/>
  <c r="C925" i="1"/>
  <c r="H925" i="1" s="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H901" i="1" s="1"/>
  <c r="D900" i="1"/>
  <c r="C900" i="1"/>
  <c r="H900" i="1" s="1"/>
  <c r="D899" i="1"/>
  <c r="C899" i="1"/>
  <c r="D898" i="1"/>
  <c r="C898" i="1"/>
  <c r="D897" i="1"/>
  <c r="C897" i="1"/>
  <c r="D896" i="1"/>
  <c r="C896" i="1"/>
  <c r="D895" i="1"/>
  <c r="C895" i="1"/>
  <c r="D894" i="1"/>
  <c r="C894" i="1"/>
  <c r="D893" i="1"/>
  <c r="H893" i="1" s="1"/>
  <c r="C893" i="1"/>
  <c r="D892" i="1"/>
  <c r="C892" i="1"/>
  <c r="D891" i="1"/>
  <c r="C891" i="1"/>
  <c r="D890" i="1"/>
  <c r="C890" i="1"/>
  <c r="D889" i="1"/>
  <c r="C889" i="1"/>
  <c r="D888" i="1"/>
  <c r="C888" i="1"/>
  <c r="D887" i="1"/>
  <c r="C887" i="1"/>
  <c r="D886" i="1"/>
  <c r="C886" i="1"/>
  <c r="D885" i="1"/>
  <c r="H885" i="1" s="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H861" i="1" s="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H845" i="1" s="1"/>
  <c r="C845" i="1"/>
  <c r="D844" i="1"/>
  <c r="C844" i="1"/>
  <c r="G844" i="1" s="1"/>
  <c r="D843" i="1"/>
  <c r="C843" i="1"/>
  <c r="D842" i="1"/>
  <c r="C842" i="1"/>
  <c r="D841" i="1"/>
  <c r="C841" i="1"/>
  <c r="D840" i="1"/>
  <c r="C840" i="1"/>
  <c r="D839" i="1"/>
  <c r="C839" i="1"/>
  <c r="D838" i="1"/>
  <c r="C838" i="1"/>
  <c r="H837" i="1"/>
  <c r="D837" i="1"/>
  <c r="C837" i="1"/>
  <c r="D836" i="1"/>
  <c r="C836" i="1"/>
  <c r="D835" i="1"/>
  <c r="C835" i="1"/>
  <c r="D834" i="1"/>
  <c r="C834" i="1"/>
  <c r="D833" i="1"/>
  <c r="C833" i="1"/>
  <c r="D832" i="1"/>
  <c r="H832" i="1" s="1"/>
  <c r="C832" i="1"/>
  <c r="D831" i="1"/>
  <c r="C831" i="1"/>
  <c r="D830" i="1"/>
  <c r="C830" i="1"/>
  <c r="D829" i="1"/>
  <c r="C829" i="1"/>
  <c r="D828" i="1"/>
  <c r="C828" i="1"/>
  <c r="D827" i="1"/>
  <c r="C827" i="1"/>
  <c r="D826" i="1"/>
  <c r="C826" i="1"/>
  <c r="D825" i="1"/>
  <c r="C825" i="1"/>
  <c r="H824"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H796" i="1" s="1"/>
  <c r="C796" i="1"/>
  <c r="D795" i="1"/>
  <c r="C795" i="1"/>
  <c r="D794" i="1"/>
  <c r="C794" i="1"/>
  <c r="D793" i="1"/>
  <c r="C793" i="1"/>
  <c r="H792"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G780" i="1" s="1"/>
  <c r="D779" i="1"/>
  <c r="C779" i="1"/>
  <c r="D778" i="1"/>
  <c r="C778" i="1"/>
  <c r="D777" i="1"/>
  <c r="C777" i="1"/>
  <c r="D776" i="1"/>
  <c r="C776" i="1"/>
  <c r="D775" i="1"/>
  <c r="C775" i="1"/>
  <c r="D774" i="1"/>
  <c r="C774" i="1"/>
  <c r="H773" i="1"/>
  <c r="D773" i="1"/>
  <c r="C773" i="1"/>
  <c r="D772" i="1"/>
  <c r="C772" i="1"/>
  <c r="D771" i="1"/>
  <c r="C771" i="1"/>
  <c r="D770" i="1"/>
  <c r="C770" i="1"/>
  <c r="D769" i="1"/>
  <c r="C769" i="1"/>
  <c r="D768" i="1"/>
  <c r="C768" i="1"/>
  <c r="D767" i="1"/>
  <c r="C767" i="1"/>
  <c r="D766" i="1"/>
  <c r="C766" i="1"/>
  <c r="D765" i="1"/>
  <c r="H765" i="1" s="1"/>
  <c r="C765" i="1"/>
  <c r="D764" i="1"/>
  <c r="C764" i="1"/>
  <c r="D763" i="1"/>
  <c r="C763" i="1"/>
  <c r="D762" i="1"/>
  <c r="C762" i="1"/>
  <c r="D761" i="1"/>
  <c r="C761" i="1"/>
  <c r="D760" i="1"/>
  <c r="C760" i="1"/>
  <c r="H760" i="1" s="1"/>
  <c r="D759" i="1"/>
  <c r="C759" i="1"/>
  <c r="D758" i="1"/>
  <c r="C758" i="1"/>
  <c r="D757" i="1"/>
  <c r="C757" i="1"/>
  <c r="D756" i="1"/>
  <c r="C756" i="1"/>
  <c r="D755" i="1"/>
  <c r="C755" i="1"/>
  <c r="D754" i="1"/>
  <c r="C754" i="1"/>
  <c r="D753" i="1"/>
  <c r="C753" i="1"/>
  <c r="D752" i="1"/>
  <c r="C752" i="1"/>
  <c r="G752" i="1" s="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H712" i="1" s="1"/>
  <c r="D711" i="1"/>
  <c r="C711" i="1"/>
  <c r="D710" i="1"/>
  <c r="C710" i="1"/>
  <c r="D709" i="1"/>
  <c r="C709" i="1"/>
  <c r="D708" i="1"/>
  <c r="C708" i="1"/>
  <c r="D707" i="1"/>
  <c r="C707" i="1"/>
  <c r="D706" i="1"/>
  <c r="C706" i="1"/>
  <c r="D705" i="1"/>
  <c r="C705" i="1"/>
  <c r="D704" i="1"/>
  <c r="C704" i="1"/>
  <c r="D703" i="1"/>
  <c r="C703" i="1"/>
  <c r="D702" i="1"/>
  <c r="C702" i="1"/>
  <c r="D701" i="1"/>
  <c r="C701" i="1"/>
  <c r="D700" i="1"/>
  <c r="C700" i="1"/>
  <c r="G700" i="1" s="1"/>
  <c r="D699" i="1"/>
  <c r="C699" i="1"/>
  <c r="D698" i="1"/>
  <c r="C698" i="1"/>
  <c r="D697" i="1"/>
  <c r="C697" i="1"/>
  <c r="D696" i="1"/>
  <c r="C696" i="1"/>
  <c r="D695" i="1"/>
  <c r="C695" i="1"/>
  <c r="D694" i="1"/>
  <c r="C694" i="1"/>
  <c r="D693" i="1"/>
  <c r="H693" i="1" s="1"/>
  <c r="C693" i="1"/>
  <c r="D692" i="1"/>
  <c r="C692" i="1"/>
  <c r="G692" i="1" s="1"/>
  <c r="D691" i="1"/>
  <c r="C691" i="1"/>
  <c r="D690" i="1"/>
  <c r="C690" i="1"/>
  <c r="D689" i="1"/>
  <c r="C689" i="1"/>
  <c r="D688" i="1"/>
  <c r="C688" i="1"/>
  <c r="G688" i="1" s="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4" i="1"/>
  <c r="C644" i="1"/>
  <c r="D643" i="1"/>
  <c r="C643" i="1"/>
  <c r="D642" i="1"/>
  <c r="C642" i="1"/>
  <c r="D641" i="1"/>
  <c r="C641" i="1"/>
  <c r="D632" i="1"/>
  <c r="C632" i="1"/>
  <c r="D631" i="1"/>
  <c r="C631" i="1"/>
  <c r="D628" i="1"/>
  <c r="C628" i="1"/>
  <c r="D627" i="1"/>
  <c r="C627" i="1"/>
  <c r="D626" i="1"/>
  <c r="C626" i="1"/>
  <c r="H626" i="1" s="1"/>
  <c r="D625" i="1"/>
  <c r="C625" i="1"/>
  <c r="D624" i="1"/>
  <c r="C624" i="1"/>
  <c r="D623" i="1"/>
  <c r="D622" i="1"/>
  <c r="C622" i="1"/>
  <c r="D621" i="1"/>
  <c r="C621" i="1"/>
  <c r="D620" i="1"/>
  <c r="C620" i="1"/>
  <c r="D618" i="1"/>
  <c r="C618" i="1"/>
  <c r="H618" i="1" s="1"/>
  <c r="D617" i="1"/>
  <c r="C617" i="1"/>
  <c r="D616" i="1"/>
  <c r="C616" i="1"/>
  <c r="D615" i="1"/>
  <c r="C615" i="1"/>
  <c r="H615" i="1" s="1"/>
  <c r="D614" i="1"/>
  <c r="C614" i="1"/>
  <c r="D613" i="1"/>
  <c r="C613" i="1"/>
  <c r="D612" i="1"/>
  <c r="C612" i="1"/>
  <c r="D610" i="1"/>
  <c r="C610" i="1"/>
  <c r="D609" i="1"/>
  <c r="C609" i="1"/>
  <c r="D608" i="1"/>
  <c r="C608" i="1"/>
  <c r="D607" i="1"/>
  <c r="C607" i="1"/>
  <c r="C606" i="1"/>
  <c r="D605" i="1"/>
  <c r="C605" i="1"/>
  <c r="D604" i="1"/>
  <c r="C604" i="1"/>
  <c r="D603" i="1"/>
  <c r="C603" i="1"/>
  <c r="D602" i="1"/>
  <c r="C602" i="1"/>
  <c r="D601" i="1"/>
  <c r="C601" i="1"/>
  <c r="D600" i="1"/>
  <c r="C600" i="1"/>
  <c r="C599" i="1"/>
  <c r="D598" i="1"/>
  <c r="C598" i="1"/>
  <c r="C597" i="1"/>
  <c r="D596" i="1"/>
  <c r="C596" i="1"/>
  <c r="D595" i="1"/>
  <c r="C595" i="1"/>
  <c r="D594" i="1"/>
  <c r="C594" i="1"/>
  <c r="C593" i="1"/>
  <c r="D592" i="1"/>
  <c r="C592" i="1"/>
  <c r="D591" i="1"/>
  <c r="C591" i="1"/>
  <c r="D590" i="1"/>
  <c r="C590" i="1"/>
  <c r="D589" i="1"/>
  <c r="C589" i="1"/>
  <c r="D588" i="1"/>
  <c r="D586" i="1"/>
  <c r="C586" i="1"/>
  <c r="D585" i="1"/>
  <c r="C585" i="1"/>
  <c r="D584" i="1"/>
  <c r="D583" i="1"/>
  <c r="C583" i="1"/>
  <c r="H583" i="1" s="1"/>
  <c r="D582" i="1"/>
  <c r="C582" i="1"/>
  <c r="D581" i="1"/>
  <c r="C581" i="1"/>
  <c r="D580" i="1"/>
  <c r="C580" i="1"/>
  <c r="D579" i="1"/>
  <c r="C579" i="1"/>
  <c r="H579" i="1" s="1"/>
  <c r="D578" i="1"/>
  <c r="C578" i="1"/>
  <c r="D577" i="1"/>
  <c r="C577" i="1"/>
  <c r="D576" i="1"/>
  <c r="C576" i="1"/>
  <c r="D575" i="1"/>
  <c r="C575" i="1"/>
  <c r="D573" i="1"/>
  <c r="C573" i="1"/>
  <c r="D572" i="1"/>
  <c r="C572" i="1"/>
  <c r="D571" i="1"/>
  <c r="D570" i="1"/>
  <c r="C570" i="1"/>
  <c r="H570" i="1" s="1"/>
  <c r="D569" i="1"/>
  <c r="C569" i="1"/>
  <c r="D568" i="1"/>
  <c r="D567" i="1"/>
  <c r="C567" i="1"/>
  <c r="H567" i="1" s="1"/>
  <c r="D566" i="1"/>
  <c r="C566" i="1"/>
  <c r="D565" i="1"/>
  <c r="D564" i="1"/>
  <c r="C564" i="1"/>
  <c r="D563" i="1"/>
  <c r="C563" i="1"/>
  <c r="D562" i="1"/>
  <c r="D561" i="1"/>
  <c r="D560" i="1"/>
  <c r="C560" i="1"/>
  <c r="D559" i="1"/>
  <c r="H559" i="1" s="1"/>
  <c r="C559" i="1"/>
  <c r="D558" i="1"/>
  <c r="C558" i="1"/>
  <c r="C557" i="1"/>
  <c r="D556" i="1"/>
  <c r="C556" i="1"/>
  <c r="D555" i="1"/>
  <c r="H555" i="1" s="1"/>
  <c r="C555" i="1"/>
  <c r="D554" i="1"/>
  <c r="C554" i="1"/>
  <c r="D553" i="1"/>
  <c r="C553" i="1"/>
  <c r="D552" i="1"/>
  <c r="C552" i="1"/>
  <c r="D551" i="1"/>
  <c r="C551" i="1"/>
  <c r="D550" i="1"/>
  <c r="C550" i="1"/>
  <c r="D549" i="1"/>
  <c r="C549" i="1"/>
  <c r="D548" i="1"/>
  <c r="C548" i="1"/>
  <c r="D547" i="1"/>
  <c r="C547" i="1"/>
  <c r="D546" i="1"/>
  <c r="C546" i="1"/>
  <c r="H546" i="1" s="1"/>
  <c r="D545" i="1"/>
  <c r="C545" i="1"/>
  <c r="D544" i="1"/>
  <c r="D543" i="1"/>
  <c r="C543" i="1"/>
  <c r="H543" i="1" s="1"/>
  <c r="D542" i="1"/>
  <c r="C542" i="1"/>
  <c r="D541" i="1"/>
  <c r="C541" i="1"/>
  <c r="D540" i="1"/>
  <c r="C540" i="1"/>
  <c r="D539" i="1"/>
  <c r="C539" i="1"/>
  <c r="H539" i="1" s="1"/>
  <c r="D538" i="1"/>
  <c r="C538" i="1"/>
  <c r="D537" i="1"/>
  <c r="D536" i="1"/>
  <c r="C536" i="1"/>
  <c r="D535" i="1"/>
  <c r="C535" i="1"/>
  <c r="H535" i="1" s="1"/>
  <c r="D534" i="1"/>
  <c r="C534" i="1"/>
  <c r="D533" i="1"/>
  <c r="C533" i="1"/>
  <c r="D532" i="1"/>
  <c r="C532" i="1"/>
  <c r="D531" i="1"/>
  <c r="C531" i="1"/>
  <c r="H531" i="1" s="1"/>
  <c r="D530" i="1"/>
  <c r="C530" i="1"/>
  <c r="C529" i="1"/>
  <c r="D528" i="1"/>
  <c r="C528" i="1"/>
  <c r="D527" i="1"/>
  <c r="C527" i="1"/>
  <c r="D526" i="1"/>
  <c r="C526" i="1"/>
  <c r="D525" i="1"/>
  <c r="C525" i="1"/>
  <c r="D524" i="1"/>
  <c r="C524" i="1"/>
  <c r="D521" i="1"/>
  <c r="C521" i="1"/>
  <c r="D520" i="1"/>
  <c r="C520" i="1"/>
  <c r="D519" i="1"/>
  <c r="D518" i="1"/>
  <c r="C518" i="1"/>
  <c r="H518" i="1" s="1"/>
  <c r="D517" i="1"/>
  <c r="C517" i="1"/>
  <c r="D516" i="1"/>
  <c r="D515" i="1"/>
  <c r="C515" i="1"/>
  <c r="D514" i="1"/>
  <c r="C514" i="1"/>
  <c r="D513" i="1"/>
  <c r="D512" i="1"/>
  <c r="C512" i="1"/>
  <c r="D511" i="1"/>
  <c r="C511" i="1"/>
  <c r="D510" i="1"/>
  <c r="D508" i="1"/>
  <c r="C508" i="1"/>
  <c r="D507" i="1"/>
  <c r="C507" i="1"/>
  <c r="D506" i="1"/>
  <c r="C506" i="1"/>
  <c r="D505" i="1"/>
  <c r="C505" i="1"/>
  <c r="D504" i="1"/>
  <c r="C504" i="1"/>
  <c r="D503" i="1"/>
  <c r="C503" i="1"/>
  <c r="D502" i="1"/>
  <c r="C502" i="1"/>
  <c r="H502" i="1" s="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H486" i="1" s="1"/>
  <c r="D485" i="1"/>
  <c r="C485" i="1"/>
  <c r="D483" i="1"/>
  <c r="C483" i="1"/>
  <c r="D482" i="1"/>
  <c r="C482" i="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C467" i="1"/>
  <c r="D465" i="1"/>
  <c r="C465" i="1"/>
  <c r="D464" i="1"/>
  <c r="C464" i="1"/>
  <c r="D462" i="1"/>
  <c r="C462" i="1"/>
  <c r="D461" i="1"/>
  <c r="C461" i="1"/>
  <c r="D459" i="1"/>
  <c r="C459" i="1"/>
  <c r="H459" i="1" s="1"/>
  <c r="D458" i="1"/>
  <c r="C458" i="1"/>
  <c r="D456" i="1"/>
  <c r="C456" i="1"/>
  <c r="D455" i="1"/>
  <c r="C455" i="1"/>
  <c r="D452" i="1"/>
  <c r="C452" i="1"/>
  <c r="D451" i="1"/>
  <c r="C451" i="1"/>
  <c r="D450" i="1"/>
  <c r="C450"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5" i="1"/>
  <c r="C435" i="1"/>
  <c r="D434" i="1"/>
  <c r="H434" i="1" s="1"/>
  <c r="C434" i="1"/>
  <c r="D433" i="1"/>
  <c r="C433" i="1"/>
  <c r="D432" i="1"/>
  <c r="C432" i="1"/>
  <c r="D431" i="1"/>
  <c r="C431" i="1"/>
  <c r="H431" i="1" s="1"/>
  <c r="D430" i="1"/>
  <c r="C430" i="1"/>
  <c r="D428" i="1"/>
  <c r="C428" i="1"/>
  <c r="D427" i="1"/>
  <c r="C427" i="1"/>
  <c r="D426" i="1"/>
  <c r="C426" i="1"/>
  <c r="D425" i="1"/>
  <c r="C425" i="1"/>
  <c r="D424" i="1"/>
  <c r="C424" i="1"/>
  <c r="D423" i="1"/>
  <c r="C423" i="1"/>
  <c r="D422" i="1"/>
  <c r="C422" i="1"/>
  <c r="H422" i="1" s="1"/>
  <c r="D421" i="1"/>
  <c r="C421" i="1"/>
  <c r="D420" i="1"/>
  <c r="C420" i="1"/>
  <c r="D419" i="1"/>
  <c r="C419" i="1"/>
  <c r="D418" i="1"/>
  <c r="C418" i="1"/>
  <c r="D417" i="1"/>
  <c r="C417" i="1"/>
  <c r="D413" i="1"/>
  <c r="C413" i="1"/>
  <c r="C411" i="1"/>
  <c r="D406" i="1"/>
  <c r="C406" i="1"/>
  <c r="D405" i="1"/>
  <c r="C405" i="1"/>
  <c r="D404" i="1"/>
  <c r="C404" i="1"/>
  <c r="D401" i="1"/>
  <c r="C401" i="1"/>
  <c r="D400" i="1"/>
  <c r="C400" i="1"/>
  <c r="D399" i="1"/>
  <c r="C399" i="1"/>
  <c r="D398" i="1"/>
  <c r="C398" i="1"/>
  <c r="D397" i="1"/>
  <c r="D396" i="1"/>
  <c r="C396" i="1"/>
  <c r="D395" i="1"/>
  <c r="C395" i="1"/>
  <c r="D394" i="1"/>
  <c r="C394" i="1"/>
  <c r="D393" i="1"/>
  <c r="C393" i="1"/>
  <c r="D392" i="1"/>
  <c r="C392" i="1"/>
  <c r="D391" i="1"/>
  <c r="D390" i="1"/>
  <c r="C390" i="1"/>
  <c r="D389" i="1"/>
  <c r="C389" i="1"/>
  <c r="D388" i="1"/>
  <c r="C388" i="1"/>
  <c r="D387" i="1"/>
  <c r="C387" i="1"/>
  <c r="D385" i="1"/>
  <c r="C385" i="1"/>
  <c r="D384" i="1"/>
  <c r="C384" i="1"/>
  <c r="D382" i="1"/>
  <c r="C382" i="1"/>
  <c r="D381" i="1"/>
  <c r="C381" i="1"/>
  <c r="D380" i="1"/>
  <c r="C380" i="1"/>
  <c r="D379" i="1"/>
  <c r="C379" i="1"/>
  <c r="D378" i="1"/>
  <c r="C378" i="1"/>
  <c r="D377" i="1"/>
  <c r="C377" i="1"/>
  <c r="D376" i="1"/>
  <c r="C376" i="1"/>
  <c r="D375" i="1"/>
  <c r="C375" i="1"/>
  <c r="D374" i="1"/>
  <c r="C374"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7" i="1"/>
  <c r="C357" i="1"/>
  <c r="D356" i="1"/>
  <c r="C356" i="1"/>
  <c r="D355" i="1"/>
  <c r="C355" i="1"/>
  <c r="D354" i="1"/>
  <c r="C354" i="1"/>
  <c r="D353" i="1"/>
  <c r="C353" i="1"/>
  <c r="D352" i="1"/>
  <c r="C352" i="1"/>
  <c r="D350" i="1"/>
  <c r="C350" i="1"/>
  <c r="G350" i="1" s="1"/>
  <c r="D349" i="1"/>
  <c r="C349" i="1"/>
  <c r="D348" i="1"/>
  <c r="C348" i="1"/>
  <c r="H348" i="1" s="1"/>
  <c r="C347" i="1"/>
  <c r="D344" i="1"/>
  <c r="C344" i="1"/>
  <c r="D342" i="1"/>
  <c r="C342" i="1"/>
  <c r="D341" i="1"/>
  <c r="C341" i="1"/>
  <c r="D338" i="1"/>
  <c r="C338" i="1"/>
  <c r="D337" i="1"/>
  <c r="C337" i="1"/>
  <c r="D336" i="1"/>
  <c r="C336" i="1"/>
  <c r="D335" i="1"/>
  <c r="C335" i="1"/>
  <c r="D334" i="1"/>
  <c r="C334" i="1"/>
  <c r="D333" i="1"/>
  <c r="C333" i="1"/>
  <c r="G333" i="1" s="1"/>
  <c r="D332" i="1"/>
  <c r="C332" i="1"/>
  <c r="D331" i="1"/>
  <c r="C331" i="1"/>
  <c r="G331" i="1" s="1"/>
  <c r="D330" i="1"/>
  <c r="C330" i="1"/>
  <c r="D329" i="1"/>
  <c r="C329" i="1"/>
  <c r="G329" i="1" s="1"/>
  <c r="D328" i="1"/>
  <c r="C328" i="1"/>
  <c r="D327" i="1"/>
  <c r="C327" i="1"/>
  <c r="C326" i="1"/>
  <c r="D325" i="1"/>
  <c r="C325" i="1"/>
  <c r="D324" i="1"/>
  <c r="C324" i="1"/>
  <c r="D323" i="1"/>
  <c r="C323" i="1"/>
  <c r="D322" i="1"/>
  <c r="C322" i="1"/>
  <c r="D321" i="1"/>
  <c r="C321" i="1"/>
  <c r="D320" i="1"/>
  <c r="C320" i="1"/>
  <c r="D319" i="1"/>
  <c r="C319" i="1"/>
  <c r="D318" i="1"/>
  <c r="C318" i="1"/>
  <c r="D317" i="1"/>
  <c r="C317" i="1"/>
  <c r="G317" i="1" s="1"/>
  <c r="D316" i="1"/>
  <c r="C316" i="1"/>
  <c r="H316" i="1" s="1"/>
  <c r="D315" i="1"/>
  <c r="C315" i="1"/>
  <c r="D314" i="1"/>
  <c r="C314" i="1"/>
  <c r="D313" i="1"/>
  <c r="C313" i="1"/>
  <c r="D312" i="1"/>
  <c r="C312" i="1"/>
  <c r="D311" i="1"/>
  <c r="C311" i="1"/>
  <c r="D310" i="1"/>
  <c r="C310" i="1"/>
  <c r="G310" i="1" s="1"/>
  <c r="D309" i="1"/>
  <c r="C309" i="1"/>
  <c r="D308" i="1"/>
  <c r="C308" i="1"/>
  <c r="D307" i="1"/>
  <c r="D305" i="1"/>
  <c r="C305" i="1"/>
  <c r="D304" i="1"/>
  <c r="C304" i="1"/>
  <c r="D303" i="1"/>
  <c r="C303" i="1"/>
  <c r="D302" i="1"/>
  <c r="C302" i="1"/>
  <c r="D301" i="1"/>
  <c r="C301" i="1"/>
  <c r="D300" i="1"/>
  <c r="C300" i="1"/>
  <c r="D298" i="1"/>
  <c r="C298" i="1"/>
  <c r="D297" i="1"/>
  <c r="C297" i="1"/>
  <c r="D296" i="1"/>
  <c r="C296" i="1"/>
  <c r="C295" i="1"/>
  <c r="D292" i="1"/>
  <c r="C292" i="1"/>
  <c r="D291" i="1"/>
  <c r="C291" i="1"/>
  <c r="D290" i="1"/>
  <c r="C290" i="1"/>
  <c r="D289" i="1"/>
  <c r="C289" i="1"/>
  <c r="D288" i="1"/>
  <c r="C288" i="1"/>
  <c r="C284" i="1"/>
  <c r="D283" i="1"/>
  <c r="C283" i="1"/>
  <c r="D282" i="1"/>
  <c r="C282" i="1"/>
  <c r="D281" i="1"/>
  <c r="C281" i="1"/>
  <c r="D280" i="1"/>
  <c r="C280" i="1"/>
  <c r="D279" i="1"/>
  <c r="C279" i="1"/>
  <c r="D278" i="1"/>
  <c r="C278" i="1"/>
  <c r="D277" i="1"/>
  <c r="C277" i="1"/>
  <c r="D276" i="1"/>
  <c r="C276" i="1"/>
  <c r="D274" i="1"/>
  <c r="C274" i="1"/>
  <c r="D273" i="1"/>
  <c r="C273" i="1"/>
  <c r="D272" i="1"/>
  <c r="C272" i="1"/>
  <c r="D271" i="1"/>
  <c r="C271" i="1"/>
  <c r="D270" i="1"/>
  <c r="C270" i="1"/>
  <c r="D269" i="1"/>
  <c r="C269" i="1"/>
  <c r="G269" i="1" s="1"/>
  <c r="D268" i="1"/>
  <c r="H268" i="1" s="1"/>
  <c r="C268" i="1"/>
  <c r="D267" i="1"/>
  <c r="C267" i="1"/>
  <c r="D266" i="1"/>
  <c r="H266" i="1" s="1"/>
  <c r="C266" i="1"/>
  <c r="D265" i="1"/>
  <c r="C265" i="1"/>
  <c r="D263" i="1"/>
  <c r="C263" i="1"/>
  <c r="D262" i="1"/>
  <c r="C262" i="1"/>
  <c r="D261" i="1"/>
  <c r="C261" i="1"/>
  <c r="D260" i="1"/>
  <c r="C260" i="1"/>
  <c r="D258" i="1"/>
  <c r="C258" i="1"/>
  <c r="H257" i="1"/>
  <c r="D257" i="1"/>
  <c r="C257" i="1"/>
  <c r="D256" i="1"/>
  <c r="C256" i="1"/>
  <c r="D255" i="1"/>
  <c r="C255" i="1"/>
  <c r="D254" i="1"/>
  <c r="C254" i="1"/>
  <c r="D253" i="1"/>
  <c r="C253" i="1"/>
  <c r="G253" i="1" s="1"/>
  <c r="D252" i="1"/>
  <c r="C252" i="1"/>
  <c r="G252" i="1" s="1"/>
  <c r="D251" i="1"/>
  <c r="C251" i="1"/>
  <c r="D250" i="1"/>
  <c r="H250" i="1" s="1"/>
  <c r="C250" i="1"/>
  <c r="C249" i="1"/>
  <c r="D247" i="1"/>
  <c r="C247" i="1"/>
  <c r="D246" i="1"/>
  <c r="C246" i="1"/>
  <c r="D245" i="1"/>
  <c r="C245" i="1"/>
  <c r="H245" i="1" s="1"/>
  <c r="D244" i="1"/>
  <c r="G244" i="1" s="1"/>
  <c r="C244" i="1"/>
  <c r="D242" i="1"/>
  <c r="C242" i="1"/>
  <c r="D241" i="1"/>
  <c r="C241" i="1"/>
  <c r="D239" i="1"/>
  <c r="C239" i="1"/>
  <c r="H239" i="1" s="1"/>
  <c r="G238" i="1"/>
  <c r="D238" i="1"/>
  <c r="C238" i="1"/>
  <c r="H238" i="1" s="1"/>
  <c r="D237" i="1"/>
  <c r="G237" i="1" s="1"/>
  <c r="C237" i="1"/>
  <c r="D235" i="1"/>
  <c r="H235" i="1" s="1"/>
  <c r="C235" i="1"/>
  <c r="G234" i="1"/>
  <c r="D234" i="1"/>
  <c r="H234" i="1" s="1"/>
  <c r="C234" i="1"/>
  <c r="D233" i="1"/>
  <c r="C233" i="1"/>
  <c r="C232" i="1"/>
  <c r="G231" i="1"/>
  <c r="D231" i="1"/>
  <c r="H231" i="1" s="1"/>
  <c r="C231" i="1"/>
  <c r="H230" i="1"/>
  <c r="G230" i="1"/>
  <c r="D230" i="1"/>
  <c r="C230" i="1"/>
  <c r="H229" i="1"/>
  <c r="G229" i="1"/>
  <c r="D229" i="1"/>
  <c r="C229" i="1"/>
  <c r="D228" i="1"/>
  <c r="C228" i="1"/>
  <c r="D226" i="1"/>
  <c r="C226" i="1"/>
  <c r="D225" i="1"/>
  <c r="C225" i="1"/>
  <c r="H225" i="1" s="1"/>
  <c r="D224" i="1"/>
  <c r="D223" i="1"/>
  <c r="C223" i="1"/>
  <c r="D222" i="1"/>
  <c r="C222" i="1"/>
  <c r="D219" i="1"/>
  <c r="C219" i="1"/>
  <c r="D218" i="1"/>
  <c r="C218" i="1"/>
  <c r="D217" i="1"/>
  <c r="C217" i="1"/>
  <c r="D216" i="1"/>
  <c r="C216" i="1"/>
  <c r="C215" i="1"/>
  <c r="D214" i="1"/>
  <c r="C214" i="1"/>
  <c r="D213" i="1"/>
  <c r="C213" i="1"/>
  <c r="C212" i="1"/>
  <c r="D210" i="1"/>
  <c r="C210" i="1"/>
  <c r="D209" i="1"/>
  <c r="C209" i="1"/>
  <c r="D208" i="1"/>
  <c r="C208" i="1"/>
  <c r="D207" i="1"/>
  <c r="C207" i="1"/>
  <c r="D206" i="1"/>
  <c r="D205" i="1"/>
  <c r="C205" i="1"/>
  <c r="D204" i="1"/>
  <c r="C204" i="1"/>
  <c r="D203" i="1"/>
  <c r="C203" i="1"/>
  <c r="D202" i="1"/>
  <c r="C202" i="1"/>
  <c r="D201" i="1"/>
  <c r="C201" i="1"/>
  <c r="H200" i="1"/>
  <c r="D200" i="1"/>
  <c r="C200" i="1"/>
  <c r="D199" i="1"/>
  <c r="C199" i="1"/>
  <c r="D197" i="1"/>
  <c r="H197" i="1" s="1"/>
  <c r="C197" i="1"/>
  <c r="D196" i="1"/>
  <c r="H196" i="1" s="1"/>
  <c r="C196" i="1"/>
  <c r="D195" i="1"/>
  <c r="H195" i="1" s="1"/>
  <c r="C195" i="1"/>
  <c r="D194" i="1"/>
  <c r="H194" i="1" s="1"/>
  <c r="C194" i="1"/>
  <c r="D193" i="1"/>
  <c r="H193" i="1" s="1"/>
  <c r="C193" i="1"/>
  <c r="D191" i="1"/>
  <c r="C191" i="1"/>
  <c r="D190" i="1"/>
  <c r="C190" i="1"/>
  <c r="D189" i="1"/>
  <c r="C189" i="1"/>
  <c r="D188" i="1"/>
  <c r="C188" i="1"/>
  <c r="D187" i="1"/>
  <c r="C187" i="1"/>
  <c r="D186" i="1"/>
  <c r="C186" i="1"/>
  <c r="D185" i="1"/>
  <c r="C185" i="1"/>
  <c r="D183" i="1"/>
  <c r="H183" i="1" s="1"/>
  <c r="C183" i="1"/>
  <c r="D182" i="1"/>
  <c r="C182" i="1"/>
  <c r="D181" i="1"/>
  <c r="C181" i="1"/>
  <c r="D180" i="1"/>
  <c r="C180" i="1"/>
  <c r="D179" i="1"/>
  <c r="H179" i="1" s="1"/>
  <c r="C179" i="1"/>
  <c r="D178" i="1"/>
  <c r="C178" i="1"/>
  <c r="D177" i="1"/>
  <c r="C177" i="1"/>
  <c r="D176" i="1"/>
  <c r="C176" i="1"/>
  <c r="D175" i="1"/>
  <c r="C175" i="1"/>
  <c r="D174" i="1"/>
  <c r="C174" i="1"/>
  <c r="D172" i="1"/>
  <c r="C172" i="1"/>
  <c r="D171" i="1"/>
  <c r="C171" i="1"/>
  <c r="D170" i="1"/>
  <c r="H170" i="1" s="1"/>
  <c r="C170" i="1"/>
  <c r="D169" i="1"/>
  <c r="C169" i="1"/>
  <c r="D168" i="1"/>
  <c r="C168" i="1"/>
  <c r="D167" i="1"/>
  <c r="C167" i="1"/>
  <c r="H167" i="1" s="1"/>
  <c r="D166" i="1"/>
  <c r="C166" i="1"/>
  <c r="D164" i="1"/>
  <c r="C164" i="1"/>
  <c r="D163" i="1"/>
  <c r="H163" i="1" s="1"/>
  <c r="C163" i="1"/>
  <c r="D162" i="1"/>
  <c r="C162" i="1"/>
  <c r="D161" i="1"/>
  <c r="C161" i="1"/>
  <c r="C160" i="1"/>
  <c r="D158" i="1"/>
  <c r="C158" i="1"/>
  <c r="D157" i="1"/>
  <c r="C157" i="1"/>
  <c r="D156" i="1"/>
  <c r="C156" i="1"/>
  <c r="D155" i="1"/>
  <c r="D154" i="1"/>
  <c r="C154" i="1"/>
  <c r="D153" i="1"/>
  <c r="C153" i="1"/>
  <c r="D152" i="1"/>
  <c r="C152" i="1"/>
  <c r="D151" i="1"/>
  <c r="C151" i="1"/>
  <c r="D150" i="1"/>
  <c r="C150" i="1"/>
  <c r="C149" i="1"/>
  <c r="D146" i="1"/>
  <c r="C146" i="1"/>
  <c r="D145" i="1"/>
  <c r="C145" i="1"/>
  <c r="D144" i="1"/>
  <c r="C144" i="1"/>
  <c r="D143" i="1"/>
  <c r="C143" i="1"/>
  <c r="D142" i="1"/>
  <c r="C142" i="1"/>
  <c r="D141" i="1"/>
  <c r="C141" i="1"/>
  <c r="D140" i="1"/>
  <c r="C140" i="1"/>
  <c r="D139" i="1"/>
  <c r="C139" i="1"/>
  <c r="D138" i="1"/>
  <c r="C138" i="1"/>
  <c r="D137" i="1"/>
  <c r="C137" i="1"/>
  <c r="D136" i="1"/>
  <c r="C136" i="1"/>
  <c r="D134" i="1"/>
  <c r="C134" i="1"/>
  <c r="D133" i="1"/>
  <c r="C133" i="1"/>
  <c r="D132" i="1"/>
  <c r="C132" i="1"/>
  <c r="D131" i="1"/>
  <c r="C131" i="1"/>
  <c r="D130" i="1"/>
  <c r="C130" i="1"/>
  <c r="D128" i="1"/>
  <c r="C128" i="1"/>
  <c r="D127" i="1"/>
  <c r="C127" i="1"/>
  <c r="D126" i="1"/>
  <c r="C126" i="1"/>
  <c r="D125" i="1"/>
  <c r="C125" i="1"/>
  <c r="D124" i="1"/>
  <c r="D123" i="1"/>
  <c r="C123" i="1"/>
  <c r="D122" i="1"/>
  <c r="C122" i="1"/>
  <c r="D121" i="1"/>
  <c r="C121" i="1"/>
  <c r="D119" i="1"/>
  <c r="C119" i="1"/>
  <c r="D118" i="1"/>
  <c r="C118" i="1"/>
  <c r="D117" i="1"/>
  <c r="C117" i="1"/>
  <c r="C116" i="1"/>
  <c r="D115" i="1"/>
  <c r="C115" i="1"/>
  <c r="D114" i="1"/>
  <c r="C114" i="1"/>
  <c r="D113" i="1"/>
  <c r="C113" i="1"/>
  <c r="D112" i="1"/>
  <c r="C112" i="1"/>
  <c r="D111" i="1"/>
  <c r="C111" i="1"/>
  <c r="D110" i="1"/>
  <c r="C110" i="1"/>
  <c r="D109" i="1"/>
  <c r="C109" i="1"/>
  <c r="C108" i="1"/>
  <c r="D107" i="1"/>
  <c r="C107" i="1"/>
  <c r="D106" i="1"/>
  <c r="C106" i="1"/>
  <c r="D105" i="1"/>
  <c r="C105" i="1"/>
  <c r="D104" i="1"/>
  <c r="C104" i="1"/>
  <c r="C103" i="1"/>
  <c r="D101" i="1"/>
  <c r="C101" i="1"/>
  <c r="D100" i="1"/>
  <c r="C100" i="1"/>
  <c r="H99" i="1"/>
  <c r="D99" i="1"/>
  <c r="C99" i="1"/>
  <c r="D98" i="1"/>
  <c r="C98" i="1"/>
  <c r="D97" i="1"/>
  <c r="C97" i="1"/>
  <c r="D96" i="1"/>
  <c r="C96" i="1"/>
  <c r="D95" i="1"/>
  <c r="C95" i="1"/>
  <c r="G95" i="1" s="1"/>
  <c r="D94" i="1"/>
  <c r="D93" i="1"/>
  <c r="C93" i="1"/>
  <c r="D92" i="1"/>
  <c r="C92" i="1"/>
  <c r="D91" i="1"/>
  <c r="C91" i="1"/>
  <c r="D90" i="1"/>
  <c r="C90" i="1"/>
  <c r="D89" i="1"/>
  <c r="C89" i="1"/>
  <c r="D88" i="1"/>
  <c r="C88" i="1"/>
  <c r="D87" i="1"/>
  <c r="D86" i="1"/>
  <c r="C86" i="1"/>
  <c r="D85" i="1"/>
  <c r="C85" i="1"/>
  <c r="D84" i="1"/>
  <c r="C84" i="1"/>
  <c r="D83" i="1"/>
  <c r="C83" i="1"/>
  <c r="D82" i="1"/>
  <c r="C82" i="1"/>
  <c r="H82" i="1" s="1"/>
  <c r="D81" i="1"/>
  <c r="C81" i="1"/>
  <c r="D80" i="1"/>
  <c r="C80" i="1"/>
  <c r="C79" i="1"/>
  <c r="H77" i="1"/>
  <c r="D77" i="1"/>
  <c r="C77" i="1"/>
  <c r="G77" i="1" s="1"/>
  <c r="D76" i="1"/>
  <c r="C76" i="1"/>
  <c r="D75" i="1"/>
  <c r="C75" i="1"/>
  <c r="D74" i="1"/>
  <c r="C74" i="1"/>
  <c r="D73" i="1"/>
  <c r="C73" i="1"/>
  <c r="D72" i="1"/>
  <c r="C72" i="1"/>
  <c r="D71" i="1"/>
  <c r="C71" i="1"/>
  <c r="D70" i="1"/>
  <c r="H70" i="1" s="1"/>
  <c r="C70" i="1"/>
  <c r="D69" i="1"/>
  <c r="C69" i="1"/>
  <c r="G69" i="1" s="1"/>
  <c r="D68" i="1"/>
  <c r="C68" i="1"/>
  <c r="D67" i="1"/>
  <c r="C67" i="1"/>
  <c r="G67" i="1" s="1"/>
  <c r="D66" i="1"/>
  <c r="C66" i="1"/>
  <c r="D65" i="1"/>
  <c r="C65" i="1"/>
  <c r="D64" i="1"/>
  <c r="D63" i="1"/>
  <c r="H63" i="1" s="1"/>
  <c r="C63" i="1"/>
  <c r="D62" i="1"/>
  <c r="C62" i="1"/>
  <c r="D61" i="1"/>
  <c r="D60" i="1"/>
  <c r="C60" i="1"/>
  <c r="D59" i="1"/>
  <c r="H59" i="1" s="1"/>
  <c r="C59" i="1"/>
  <c r="D57" i="1"/>
  <c r="C57" i="1"/>
  <c r="D56" i="1"/>
  <c r="C56" i="1"/>
  <c r="D55" i="1"/>
  <c r="D54" i="1"/>
  <c r="C54" i="1"/>
  <c r="D53" i="1"/>
  <c r="C53" i="1"/>
  <c r="D52" i="1"/>
  <c r="C52" i="1"/>
  <c r="D51" i="1"/>
  <c r="C51" i="1"/>
  <c r="G51" i="1" s="1"/>
  <c r="C50" i="1"/>
  <c r="D49" i="1"/>
  <c r="H49" i="1" s="1"/>
  <c r="C49" i="1"/>
  <c r="D48" i="1"/>
  <c r="C48" i="1"/>
  <c r="H47" i="1"/>
  <c r="D47" i="1"/>
  <c r="C47" i="1"/>
  <c r="G47" i="1" s="1"/>
  <c r="D45" i="1"/>
  <c r="C45" i="1"/>
  <c r="D44" i="1"/>
  <c r="C44" i="1"/>
  <c r="D43" i="1"/>
  <c r="C43" i="1"/>
  <c r="D42" i="1"/>
  <c r="C42" i="1"/>
  <c r="D41" i="1"/>
  <c r="C41" i="1"/>
  <c r="D39" i="1"/>
  <c r="C39" i="1"/>
  <c r="D38" i="1"/>
  <c r="C38" i="1"/>
  <c r="D37" i="1"/>
  <c r="C37" i="1"/>
  <c r="C36" i="1"/>
  <c r="D35" i="1"/>
  <c r="C35" i="1"/>
  <c r="D34" i="1"/>
  <c r="C34" i="1"/>
  <c r="C33" i="1"/>
  <c r="D32" i="1"/>
  <c r="C32" i="1"/>
  <c r="D31" i="1"/>
  <c r="C31" i="1"/>
  <c r="D30" i="1"/>
  <c r="C30" i="1"/>
  <c r="D29" i="1"/>
  <c r="C29" i="1"/>
  <c r="D28" i="1"/>
  <c r="C28" i="1"/>
  <c r="D27" i="1"/>
  <c r="C27" i="1"/>
  <c r="D26" i="1"/>
  <c r="C26" i="1"/>
  <c r="D25" i="1"/>
  <c r="C25" i="1"/>
  <c r="D24" i="1"/>
  <c r="C24" i="1"/>
  <c r="D23" i="1"/>
  <c r="C23" i="1"/>
  <c r="D22" i="1"/>
  <c r="C22" i="1"/>
  <c r="D21" i="1"/>
  <c r="C21" i="1"/>
  <c r="D20" i="1"/>
  <c r="C20" i="1"/>
  <c r="C19" i="1"/>
  <c r="D18" i="1"/>
  <c r="C18" i="1"/>
  <c r="D17" i="1"/>
  <c r="C17" i="1"/>
  <c r="D16" i="1"/>
  <c r="C16" i="1"/>
  <c r="D15" i="1"/>
  <c r="C15" i="1"/>
  <c r="D14" i="1"/>
  <c r="C14" i="1"/>
  <c r="D12" i="1"/>
  <c r="C12" i="1"/>
  <c r="D11" i="1"/>
  <c r="C11" i="1"/>
  <c r="D10" i="1"/>
  <c r="C10" i="1"/>
  <c r="D9" i="1"/>
  <c r="C9" i="1"/>
  <c r="D8" i="1"/>
  <c r="C8" i="1"/>
  <c r="D7" i="1"/>
  <c r="C7" i="1"/>
  <c r="D6" i="1"/>
  <c r="C6" i="1"/>
  <c r="D5" i="1"/>
  <c r="C5" i="1"/>
  <c r="C4" i="1"/>
  <c r="E283" i="9" l="1"/>
  <c r="G1454" i="1"/>
  <c r="F418" i="4"/>
  <c r="H1420" i="1"/>
  <c r="E297" i="9"/>
  <c r="H1168" i="1"/>
  <c r="G995" i="1"/>
  <c r="D1113" i="1"/>
  <c r="E43" i="9"/>
  <c r="E287" i="9"/>
  <c r="B287" i="9" s="1"/>
  <c r="F164" i="5"/>
  <c r="C1142" i="1"/>
  <c r="G256" i="1"/>
  <c r="H261" i="1"/>
  <c r="G261" i="1"/>
  <c r="E252" i="4"/>
  <c r="D248" i="1" s="1"/>
  <c r="D249" i="1"/>
  <c r="H88" i="1"/>
  <c r="H92" i="1"/>
  <c r="G199" i="1"/>
  <c r="H254" i="1"/>
  <c r="G258" i="1"/>
  <c r="H258" i="1"/>
  <c r="H263" i="1"/>
  <c r="G263" i="1"/>
  <c r="H495" i="1"/>
  <c r="H1547" i="1"/>
  <c r="H171" i="1"/>
  <c r="H178" i="1"/>
  <c r="G187" i="1"/>
  <c r="G193" i="1"/>
  <c r="G194" i="1"/>
  <c r="G195" i="1"/>
  <c r="G196" i="1"/>
  <c r="G197" i="1"/>
  <c r="G235" i="1"/>
  <c r="H241" i="1"/>
  <c r="G246" i="1"/>
  <c r="G251" i="1"/>
  <c r="H251" i="1"/>
  <c r="C299" i="1"/>
  <c r="H443" i="1"/>
  <c r="H447" i="1"/>
  <c r="H1450" i="1"/>
  <c r="J1452" i="1"/>
  <c r="H1542" i="1"/>
  <c r="G83" i="1"/>
  <c r="H98" i="1"/>
  <c r="G249" i="1"/>
  <c r="H260" i="1"/>
  <c r="G260" i="1"/>
  <c r="H262" i="1"/>
  <c r="G262" i="1"/>
  <c r="C397" i="1"/>
  <c r="H397" i="1" s="1"/>
  <c r="G656" i="1"/>
  <c r="G660" i="1"/>
  <c r="G668" i="1"/>
  <c r="H680" i="1"/>
  <c r="H1196" i="1"/>
  <c r="H1228" i="1"/>
  <c r="G1447" i="1"/>
  <c r="F490" i="4"/>
  <c r="C484" i="1"/>
  <c r="F142" i="5"/>
  <c r="C1120" i="1"/>
  <c r="E177" i="5"/>
  <c r="D1157" i="1"/>
  <c r="G1157" i="1" s="1"/>
  <c r="E103" i="9"/>
  <c r="E114" i="9"/>
  <c r="E122" i="9"/>
  <c r="B122" i="9" s="1"/>
  <c r="E126" i="9"/>
  <c r="E138" i="9"/>
  <c r="E144" i="9"/>
  <c r="E152" i="9"/>
  <c r="B152" i="9" s="1"/>
  <c r="E160" i="9"/>
  <c r="G267" i="1"/>
  <c r="H276" i="1"/>
  <c r="H684" i="1"/>
  <c r="H736" i="1"/>
  <c r="H864" i="1"/>
  <c r="H876" i="1"/>
  <c r="H880" i="1"/>
  <c r="H1207" i="1"/>
  <c r="H1239" i="1"/>
  <c r="G1471" i="1"/>
  <c r="G265" i="1"/>
  <c r="H280" i="1"/>
  <c r="H301" i="1"/>
  <c r="H470" i="1"/>
  <c r="H5" i="1"/>
  <c r="H9" i="1"/>
  <c r="H11" i="1"/>
  <c r="H84" i="1"/>
  <c r="H162" i="1"/>
  <c r="H186" i="1"/>
  <c r="G223" i="1"/>
  <c r="H226" i="1"/>
  <c r="G242" i="1"/>
  <c r="G247" i="1"/>
  <c r="G277" i="1"/>
  <c r="H283" i="1"/>
  <c r="G298" i="1"/>
  <c r="G300" i="1"/>
  <c r="G302" i="1"/>
  <c r="G304" i="1"/>
  <c r="H309" i="1"/>
  <c r="H365" i="1"/>
  <c r="H369" i="1"/>
  <c r="G374" i="1"/>
  <c r="H462" i="1"/>
  <c r="H471" i="1"/>
  <c r="H475" i="1"/>
  <c r="H503" i="1"/>
  <c r="H551" i="1"/>
  <c r="H594" i="1"/>
  <c r="H603" i="1"/>
  <c r="H653" i="1"/>
  <c r="H661" i="1"/>
  <c r="H669" i="1"/>
  <c r="H685" i="1"/>
  <c r="H717" i="1"/>
  <c r="H741" i="1"/>
  <c r="H757" i="1"/>
  <c r="H932" i="1"/>
  <c r="H1039" i="1"/>
  <c r="H1087" i="1"/>
  <c r="H1095" i="1"/>
  <c r="H1231" i="1"/>
  <c r="H1244" i="1"/>
  <c r="H1260" i="1"/>
  <c r="G1455" i="1"/>
  <c r="H1512" i="1"/>
  <c r="E30" i="9"/>
  <c r="B30" i="9" s="1"/>
  <c r="E50" i="9"/>
  <c r="B50" i="9" s="1"/>
  <c r="E74" i="9"/>
  <c r="E78" i="9"/>
  <c r="E88" i="9"/>
  <c r="F253" i="9"/>
  <c r="B253" i="9" s="1"/>
  <c r="G704" i="1"/>
  <c r="H704" i="1"/>
  <c r="G856" i="1"/>
  <c r="H856" i="1"/>
  <c r="F348" i="4"/>
  <c r="C343" i="1"/>
  <c r="F356" i="4"/>
  <c r="C351" i="1"/>
  <c r="G351" i="1" s="1"/>
  <c r="F435" i="4"/>
  <c r="C429" i="1"/>
  <c r="F466" i="4"/>
  <c r="C460" i="1"/>
  <c r="G460" i="1" s="1"/>
  <c r="F234" i="5"/>
  <c r="C1211" i="1"/>
  <c r="H74" i="1"/>
  <c r="C87" i="1"/>
  <c r="G87" i="1" s="1"/>
  <c r="G91" i="1"/>
  <c r="H91" i="1"/>
  <c r="H96" i="1"/>
  <c r="H187" i="1"/>
  <c r="H207" i="1"/>
  <c r="G266" i="1"/>
  <c r="G1495" i="1"/>
  <c r="H1495" i="1"/>
  <c r="F519" i="4"/>
  <c r="C513" i="1"/>
  <c r="F525" i="4"/>
  <c r="C519" i="1"/>
  <c r="H519" i="1" s="1"/>
  <c r="F571" i="4"/>
  <c r="C565" i="1"/>
  <c r="F577" i="4"/>
  <c r="C571" i="1"/>
  <c r="H571" i="1" s="1"/>
  <c r="F590" i="4"/>
  <c r="C584" i="1"/>
  <c r="H143" i="9"/>
  <c r="D597" i="1"/>
  <c r="H597" i="1" s="1"/>
  <c r="F224" i="5"/>
  <c r="C1201" i="1"/>
  <c r="E238" i="5"/>
  <c r="D1215" i="1" s="1"/>
  <c r="D1216" i="1"/>
  <c r="G1216" i="1" s="1"/>
  <c r="F22" i="6"/>
  <c r="C1316" i="1"/>
  <c r="F50" i="6"/>
  <c r="C1344" i="1"/>
  <c r="G1344" i="1" s="1"/>
  <c r="B144" i="9"/>
  <c r="F214" i="9"/>
  <c r="F218" i="9"/>
  <c r="B218" i="9" s="1"/>
  <c r="H10" i="1"/>
  <c r="C55" i="1"/>
  <c r="G55" i="1" s="1"/>
  <c r="H65" i="1"/>
  <c r="G73" i="1"/>
  <c r="H73" i="1"/>
  <c r="H83" i="1"/>
  <c r="H174" i="1"/>
  <c r="H203" i="1"/>
  <c r="C224" i="1"/>
  <c r="G226" i="1"/>
  <c r="G241" i="1"/>
  <c r="H247" i="1"/>
  <c r="H249" i="1"/>
  <c r="H253" i="1"/>
  <c r="H256" i="1"/>
  <c r="H265" i="1"/>
  <c r="H267" i="1"/>
  <c r="G321" i="1"/>
  <c r="G342" i="1"/>
  <c r="H387" i="1"/>
  <c r="H395" i="1"/>
  <c r="H426" i="1"/>
  <c r="H507" i="1"/>
  <c r="C510" i="1"/>
  <c r="H510" i="1" s="1"/>
  <c r="C544" i="1"/>
  <c r="C562" i="1"/>
  <c r="H562" i="1" s="1"/>
  <c r="F463" i="4"/>
  <c r="C457" i="1"/>
  <c r="F122" i="6"/>
  <c r="C1416" i="1"/>
  <c r="H1519" i="1"/>
  <c r="G1519" i="1"/>
  <c r="H191" i="1"/>
  <c r="H228" i="1"/>
  <c r="G233" i="1"/>
  <c r="H246" i="1"/>
  <c r="C416" i="1"/>
  <c r="F65" i="4"/>
  <c r="C61" i="1"/>
  <c r="G61" i="1" s="1"/>
  <c r="F364" i="4"/>
  <c r="E472" i="4"/>
  <c r="D466" i="1" s="1"/>
  <c r="D467" i="1"/>
  <c r="F543" i="4"/>
  <c r="C537" i="1"/>
  <c r="G291" i="9"/>
  <c r="C1127" i="1"/>
  <c r="B126" i="9"/>
  <c r="B160" i="9"/>
  <c r="C13" i="1"/>
  <c r="H53" i="1"/>
  <c r="H62" i="1"/>
  <c r="C64" i="1"/>
  <c r="H69" i="1"/>
  <c r="C94" i="1"/>
  <c r="G94" i="1" s="1"/>
  <c r="H95" i="1"/>
  <c r="H182" i="1"/>
  <c r="H223" i="1"/>
  <c r="G225" i="1"/>
  <c r="H237" i="1"/>
  <c r="G239" i="1"/>
  <c r="H242" i="1"/>
  <c r="H244" i="1"/>
  <c r="G245" i="1"/>
  <c r="G250" i="1"/>
  <c r="H252" i="1"/>
  <c r="G254" i="1"/>
  <c r="G255" i="1"/>
  <c r="G284" i="1"/>
  <c r="G289" i="1"/>
  <c r="H304" i="1"/>
  <c r="H313" i="1"/>
  <c r="H333" i="1"/>
  <c r="D340" i="1"/>
  <c r="G354" i="1"/>
  <c r="G356" i="1"/>
  <c r="G363" i="1"/>
  <c r="C373" i="1"/>
  <c r="G373" i="1" s="1"/>
  <c r="G377" i="1"/>
  <c r="C383" i="1"/>
  <c r="C436" i="1"/>
  <c r="H499" i="1"/>
  <c r="H530" i="1"/>
  <c r="G1066" i="1"/>
  <c r="H1066" i="1"/>
  <c r="H1119" i="1"/>
  <c r="C1333" i="1"/>
  <c r="H1333" i="1" s="1"/>
  <c r="H740" i="1"/>
  <c r="G888" i="1"/>
  <c r="H888" i="1"/>
  <c r="H1010" i="1"/>
  <c r="H1415" i="1"/>
  <c r="F128" i="4"/>
  <c r="F397" i="4"/>
  <c r="D396" i="4"/>
  <c r="F629" i="4"/>
  <c r="C623" i="1"/>
  <c r="H623" i="1" s="1"/>
  <c r="F35" i="5"/>
  <c r="C1013" i="1"/>
  <c r="G1013" i="1" s="1"/>
  <c r="E69" i="5"/>
  <c r="D1047" i="1" s="1"/>
  <c r="D1048" i="1"/>
  <c r="G1048" i="1" s="1"/>
  <c r="F106" i="5"/>
  <c r="C1084" i="1"/>
  <c r="G1084" i="1" s="1"/>
  <c r="H291" i="9"/>
  <c r="E291" i="9" s="1"/>
  <c r="B291" i="9" s="1"/>
  <c r="D1127" i="1"/>
  <c r="H1142" i="1"/>
  <c r="H54" i="1"/>
  <c r="G59" i="1"/>
  <c r="H66" i="1"/>
  <c r="H72" i="1"/>
  <c r="H80" i="1"/>
  <c r="G99" i="1"/>
  <c r="H100" i="1"/>
  <c r="H166" i="1"/>
  <c r="H175" i="1"/>
  <c r="G179" i="1"/>
  <c r="G183" i="1"/>
  <c r="H190" i="1"/>
  <c r="H199" i="1"/>
  <c r="H222" i="1"/>
  <c r="G257" i="1"/>
  <c r="G268" i="1"/>
  <c r="H324" i="1"/>
  <c r="H332" i="1"/>
  <c r="G334" i="1"/>
  <c r="G341" i="1"/>
  <c r="H357" i="1"/>
  <c r="H364" i="1"/>
  <c r="H372" i="1"/>
  <c r="H382" i="1"/>
  <c r="H394" i="1"/>
  <c r="H430" i="1"/>
  <c r="H438" i="1"/>
  <c r="H479" i="1"/>
  <c r="H491" i="1"/>
  <c r="H511" i="1"/>
  <c r="H527" i="1"/>
  <c r="H610" i="1"/>
  <c r="G672" i="1"/>
  <c r="H672" i="1"/>
  <c r="H869" i="1"/>
  <c r="G1003" i="1"/>
  <c r="H1003" i="1"/>
  <c r="H1306" i="1"/>
  <c r="H1411" i="1"/>
  <c r="D1384" i="1"/>
  <c r="G1384" i="1" s="1"/>
  <c r="E89" i="6"/>
  <c r="D1383" i="1" s="1"/>
  <c r="F118" i="6"/>
  <c r="C1412" i="1"/>
  <c r="E59" i="9"/>
  <c r="B59" i="9" s="1"/>
  <c r="E67" i="9"/>
  <c r="B74" i="9"/>
  <c r="H590" i="1"/>
  <c r="H648" i="1"/>
  <c r="H725" i="1"/>
  <c r="H733" i="1"/>
  <c r="G792" i="1"/>
  <c r="H797" i="1"/>
  <c r="H805" i="1"/>
  <c r="H848" i="1"/>
  <c r="H892" i="1"/>
  <c r="H917" i="1"/>
  <c r="G988" i="1"/>
  <c r="H1026" i="1"/>
  <c r="H1034" i="1"/>
  <c r="H1111" i="1"/>
  <c r="H1176" i="1"/>
  <c r="H1204" i="1"/>
  <c r="H1236" i="1"/>
  <c r="H1310" i="1"/>
  <c r="H1427" i="1"/>
  <c r="G1466" i="1"/>
  <c r="H58" i="1"/>
  <c r="F112" i="4"/>
  <c r="D224" i="4"/>
  <c r="C220" i="1" s="1"/>
  <c r="D252" i="4"/>
  <c r="C248" i="1" s="1"/>
  <c r="G248" i="1" s="1"/>
  <c r="D263" i="4"/>
  <c r="C259" i="1" s="1"/>
  <c r="E625" i="4"/>
  <c r="D619" i="1" s="1"/>
  <c r="G290" i="9"/>
  <c r="E6" i="7"/>
  <c r="D1437" i="1" s="1"/>
  <c r="E22" i="7"/>
  <c r="E5" i="7" s="1"/>
  <c r="E38" i="7"/>
  <c r="E34" i="9"/>
  <c r="B34" i="9" s="1"/>
  <c r="E46" i="9"/>
  <c r="B46" i="9" s="1"/>
  <c r="E58" i="9"/>
  <c r="E66" i="9"/>
  <c r="E77" i="9"/>
  <c r="E95" i="9"/>
  <c r="F216" i="9"/>
  <c r="F250" i="9"/>
  <c r="B250" i="9" s="1"/>
  <c r="B283" i="9"/>
  <c r="E284" i="9"/>
  <c r="B284" i="9" s="1"/>
  <c r="B297" i="9"/>
  <c r="H701" i="1"/>
  <c r="H716" i="1"/>
  <c r="G720" i="1"/>
  <c r="G724" i="1"/>
  <c r="G732" i="1"/>
  <c r="G736" i="1"/>
  <c r="G800" i="1"/>
  <c r="H804" i="1"/>
  <c r="G816" i="1"/>
  <c r="G880" i="1"/>
  <c r="H912" i="1"/>
  <c r="G920" i="1"/>
  <c r="H1002" i="1"/>
  <c r="H1071" i="1"/>
  <c r="H1160" i="1"/>
  <c r="H1220" i="1"/>
  <c r="H1252" i="1"/>
  <c r="H1305" i="1"/>
  <c r="H1407" i="1"/>
  <c r="H1428" i="1"/>
  <c r="G1451" i="1"/>
  <c r="H1488" i="1"/>
  <c r="H1556" i="1"/>
  <c r="G1559" i="1"/>
  <c r="G1572" i="1"/>
  <c r="F240" i="4"/>
  <c r="E143" i="9"/>
  <c r="B143" i="9" s="1"/>
  <c r="F56" i="5"/>
  <c r="F170" i="5"/>
  <c r="E5" i="6"/>
  <c r="I24" i="3" s="1"/>
  <c r="E36" i="9"/>
  <c r="E94" i="9"/>
  <c r="E98" i="9"/>
  <c r="B98" i="9" s="1"/>
  <c r="B103" i="9"/>
  <c r="E106" i="9"/>
  <c r="E111" i="9"/>
  <c r="B111" i="9" s="1"/>
  <c r="E116" i="9"/>
  <c r="F225" i="9"/>
  <c r="F232" i="9"/>
  <c r="B232" i="9" s="1"/>
  <c r="F236" i="9"/>
  <c r="B236" i="9" s="1"/>
  <c r="F240" i="9"/>
  <c r="F256" i="9"/>
  <c r="E292" i="9"/>
  <c r="H1432" i="1"/>
  <c r="D1424" i="1"/>
  <c r="H1424" i="1" s="1"/>
  <c r="D1409" i="1"/>
  <c r="G1409" i="1" s="1"/>
  <c r="D1408" i="1"/>
  <c r="I27" i="3"/>
  <c r="D1401" i="1"/>
  <c r="G1401" i="1" s="1"/>
  <c r="F75" i="6"/>
  <c r="F66" i="6"/>
  <c r="D1300" i="1"/>
  <c r="H1300" i="1" s="1"/>
  <c r="F6" i="6"/>
  <c r="H411" i="1"/>
  <c r="G648" i="1"/>
  <c r="G243" i="1"/>
  <c r="H243" i="1"/>
  <c r="H236" i="1"/>
  <c r="G236" i="1"/>
  <c r="H599" i="1"/>
  <c r="G366" i="1"/>
  <c r="F369" i="4"/>
  <c r="G365" i="1"/>
  <c r="G347" i="1"/>
  <c r="H264" i="1"/>
  <c r="G264" i="1"/>
  <c r="F268" i="4"/>
  <c r="H255" i="1"/>
  <c r="G240" i="1"/>
  <c r="H240" i="1"/>
  <c r="E64" i="9"/>
  <c r="B64" i="9" s="1"/>
  <c r="H232" i="1"/>
  <c r="H233" i="1"/>
  <c r="H227" i="1"/>
  <c r="G227" i="1"/>
  <c r="G228" i="1"/>
  <c r="H221" i="1"/>
  <c r="G221" i="1"/>
  <c r="G222" i="1"/>
  <c r="F225" i="4"/>
  <c r="E215" i="4"/>
  <c r="D211" i="1" s="1"/>
  <c r="D212" i="1"/>
  <c r="E54" i="9"/>
  <c r="B54" i="9" s="1"/>
  <c r="G191" i="1"/>
  <c r="F220" i="9"/>
  <c r="B220" i="9" s="1"/>
  <c r="G175" i="1"/>
  <c r="F164" i="4"/>
  <c r="E152" i="4"/>
  <c r="D148" i="1" s="1"/>
  <c r="G9" i="1"/>
  <c r="F312" i="4"/>
  <c r="E299" i="4"/>
  <c r="D294" i="1" s="1"/>
  <c r="E106" i="4"/>
  <c r="D102" i="1" s="1"/>
  <c r="D103" i="1"/>
  <c r="H103" i="1" s="1"/>
  <c r="H90" i="1"/>
  <c r="D79" i="1"/>
  <c r="H79" i="1" s="1"/>
  <c r="G63" i="1"/>
  <c r="E26" i="9"/>
  <c r="G53" i="1"/>
  <c r="F23" i="4"/>
  <c r="G81" i="1"/>
  <c r="H81" i="1"/>
  <c r="G97" i="1"/>
  <c r="H97" i="1"/>
  <c r="H107" i="1"/>
  <c r="G107" i="1"/>
  <c r="H115" i="1"/>
  <c r="G115" i="1"/>
  <c r="H119" i="1"/>
  <c r="G119" i="1"/>
  <c r="G48" i="1"/>
  <c r="H48" i="1"/>
  <c r="G57" i="1"/>
  <c r="G64" i="1"/>
  <c r="H64" i="1"/>
  <c r="H76" i="1"/>
  <c r="G85" i="1"/>
  <c r="H85" i="1"/>
  <c r="G101" i="1"/>
  <c r="H101" i="1"/>
  <c r="G160" i="1"/>
  <c r="H160" i="1"/>
  <c r="H165" i="1"/>
  <c r="G168" i="1"/>
  <c r="H168" i="1"/>
  <c r="H173" i="1"/>
  <c r="G176" i="1"/>
  <c r="H176" i="1"/>
  <c r="H181" i="1"/>
  <c r="G184" i="1"/>
  <c r="H184" i="1"/>
  <c r="H189" i="1"/>
  <c r="G52" i="1"/>
  <c r="H52" i="1"/>
  <c r="H111" i="1"/>
  <c r="G111" i="1"/>
  <c r="H55" i="1"/>
  <c r="G60" i="1"/>
  <c r="H60" i="1"/>
  <c r="H106" i="1"/>
  <c r="G106" i="1"/>
  <c r="H110" i="1"/>
  <c r="G110" i="1"/>
  <c r="H116" i="1"/>
  <c r="G116" i="1"/>
  <c r="H105" i="1"/>
  <c r="G105" i="1"/>
  <c r="H109" i="1"/>
  <c r="G109" i="1"/>
  <c r="H113" i="1"/>
  <c r="G113" i="1"/>
  <c r="H117" i="1"/>
  <c r="G117" i="1"/>
  <c r="G5" i="1"/>
  <c r="H7" i="1"/>
  <c r="H4" i="1"/>
  <c r="H67" i="1"/>
  <c r="G71" i="1"/>
  <c r="H71" i="1"/>
  <c r="G89" i="1"/>
  <c r="H89" i="1"/>
  <c r="H104" i="1"/>
  <c r="G104" i="1"/>
  <c r="H108" i="1"/>
  <c r="G108" i="1"/>
  <c r="H112" i="1"/>
  <c r="G112" i="1"/>
  <c r="H114" i="1"/>
  <c r="G114" i="1"/>
  <c r="H118" i="1"/>
  <c r="G118" i="1"/>
  <c r="H6" i="1"/>
  <c r="H8" i="1"/>
  <c r="G49" i="1"/>
  <c r="H51" i="1"/>
  <c r="G56" i="1"/>
  <c r="H56" i="1"/>
  <c r="H57" i="1"/>
  <c r="G65" i="1"/>
  <c r="H68" i="1"/>
  <c r="G75" i="1"/>
  <c r="H75" i="1"/>
  <c r="H86" i="1"/>
  <c r="G93" i="1"/>
  <c r="H93" i="1"/>
  <c r="H161" i="1"/>
  <c r="G164" i="1"/>
  <c r="H164" i="1"/>
  <c r="H169" i="1"/>
  <c r="G172" i="1"/>
  <c r="H172" i="1"/>
  <c r="H177" i="1"/>
  <c r="G180" i="1"/>
  <c r="H180" i="1"/>
  <c r="H185" i="1"/>
  <c r="G188" i="1"/>
  <c r="H188" i="1"/>
  <c r="H204" i="1"/>
  <c r="G208" i="1"/>
  <c r="H208" i="1"/>
  <c r="H292" i="1"/>
  <c r="H308" i="1"/>
  <c r="G355" i="1"/>
  <c r="H451" i="1"/>
  <c r="H467" i="1"/>
  <c r="H575" i="1"/>
  <c r="H607" i="1"/>
  <c r="H611" i="1"/>
  <c r="G748" i="1"/>
  <c r="H749" i="1"/>
  <c r="G764" i="1"/>
  <c r="H780" i="1"/>
  <c r="G832" i="1"/>
  <c r="G860" i="1"/>
  <c r="G864" i="1"/>
  <c r="G1161" i="1"/>
  <c r="H1161" i="1"/>
  <c r="G1255" i="1"/>
  <c r="H1255" i="1"/>
  <c r="G50" i="1"/>
  <c r="G54" i="1"/>
  <c r="G58" i="1"/>
  <c r="G62" i="1"/>
  <c r="G66" i="1"/>
  <c r="G70" i="1"/>
  <c r="G74" i="1"/>
  <c r="G80" i="1"/>
  <c r="G84" i="1"/>
  <c r="G88" i="1"/>
  <c r="G92" i="1"/>
  <c r="G96" i="1"/>
  <c r="G100" i="1"/>
  <c r="G163" i="1"/>
  <c r="G167" i="1"/>
  <c r="G171" i="1"/>
  <c r="G201" i="1"/>
  <c r="H275" i="1"/>
  <c r="G307" i="1"/>
  <c r="G309" i="1"/>
  <c r="G318" i="1"/>
  <c r="H321" i="1"/>
  <c r="G348" i="1"/>
  <c r="H349" i="1"/>
  <c r="H406" i="1"/>
  <c r="H446" i="1"/>
  <c r="H455" i="1"/>
  <c r="H487" i="1"/>
  <c r="H547" i="1"/>
  <c r="H563" i="1"/>
  <c r="H602" i="1"/>
  <c r="H627" i="1"/>
  <c r="H652" i="1"/>
  <c r="H909" i="1"/>
  <c r="H920" i="1"/>
  <c r="H924" i="1"/>
  <c r="G162" i="1"/>
  <c r="G166" i="1"/>
  <c r="G170" i="1"/>
  <c r="G174" i="1"/>
  <c r="G178" i="1"/>
  <c r="G182" i="1"/>
  <c r="G186" i="1"/>
  <c r="G190" i="1"/>
  <c r="G200" i="1"/>
  <c r="G205" i="1"/>
  <c r="G274" i="1"/>
  <c r="G276" i="1"/>
  <c r="H289" i="1"/>
  <c r="G295" i="1"/>
  <c r="G299" i="1"/>
  <c r="G303" i="1"/>
  <c r="G315" i="1"/>
  <c r="H377" i="1"/>
  <c r="H677" i="1"/>
  <c r="H709" i="1"/>
  <c r="H748" i="1"/>
  <c r="H764" i="1"/>
  <c r="H772" i="1"/>
  <c r="H781" i="1"/>
  <c r="H789" i="1"/>
  <c r="H813" i="1"/>
  <c r="H821" i="1"/>
  <c r="H836" i="1"/>
  <c r="G848" i="1"/>
  <c r="H853" i="1"/>
  <c r="H868" i="1"/>
  <c r="G876" i="1"/>
  <c r="H877" i="1"/>
  <c r="G912" i="1"/>
  <c r="H995" i="1"/>
  <c r="G1027" i="1"/>
  <c r="H1027" i="1"/>
  <c r="G1035" i="1"/>
  <c r="H1035" i="1"/>
  <c r="G1098" i="1"/>
  <c r="H1098" i="1"/>
  <c r="G68" i="1"/>
  <c r="G72" i="1"/>
  <c r="G76" i="1"/>
  <c r="G82" i="1"/>
  <c r="G86" i="1"/>
  <c r="G90" i="1"/>
  <c r="G98" i="1"/>
  <c r="G161" i="1"/>
  <c r="G165" i="1"/>
  <c r="G169" i="1"/>
  <c r="G173" i="1"/>
  <c r="G177" i="1"/>
  <c r="G181" i="1"/>
  <c r="G185" i="1"/>
  <c r="G189" i="1"/>
  <c r="G204" i="1"/>
  <c r="G209" i="1"/>
  <c r="G282" i="1"/>
  <c r="G371" i="1"/>
  <c r="H386" i="1"/>
  <c r="H399" i="1"/>
  <c r="H419" i="1"/>
  <c r="H423" i="1"/>
  <c r="H427" i="1"/>
  <c r="H439" i="1"/>
  <c r="H474" i="1"/>
  <c r="H482" i="1"/>
  <c r="H494" i="1"/>
  <c r="H515" i="1"/>
  <c r="H542" i="1"/>
  <c r="H554" i="1"/>
  <c r="H566" i="1"/>
  <c r="H582" i="1"/>
  <c r="H586" i="1"/>
  <c r="H595" i="1"/>
  <c r="H660" i="1"/>
  <c r="G680" i="1"/>
  <c r="H692" i="1"/>
  <c r="G712" i="1"/>
  <c r="H724" i="1"/>
  <c r="H752" i="1"/>
  <c r="G760" i="1"/>
  <c r="G824" i="1"/>
  <c r="H829" i="1"/>
  <c r="H992" i="1"/>
  <c r="H1007" i="1"/>
  <c r="G1135" i="1"/>
  <c r="H1135" i="1"/>
  <c r="G1199" i="1"/>
  <c r="H1199" i="1"/>
  <c r="G1074" i="1"/>
  <c r="G1090" i="1"/>
  <c r="G1151" i="1"/>
  <c r="G1177" i="1"/>
  <c r="G1223" i="1"/>
  <c r="G1247" i="1"/>
  <c r="G1271" i="1"/>
  <c r="H1412" i="1"/>
  <c r="H1416" i="1"/>
  <c r="H1479" i="1"/>
  <c r="H1528" i="1"/>
  <c r="F29" i="4"/>
  <c r="F74" i="4"/>
  <c r="F253" i="4"/>
  <c r="F279" i="4"/>
  <c r="D484" i="4"/>
  <c r="C478" i="1" s="1"/>
  <c r="F617" i="4"/>
  <c r="D118" i="5"/>
  <c r="F135" i="5"/>
  <c r="D190" i="5"/>
  <c r="D245" i="5"/>
  <c r="C1222" i="1" s="1"/>
  <c r="E23" i="9"/>
  <c r="B23" i="9" s="1"/>
  <c r="B53" i="9"/>
  <c r="B63" i="9"/>
  <c r="B71" i="9"/>
  <c r="B77" i="9"/>
  <c r="B97" i="9"/>
  <c r="E102" i="9"/>
  <c r="B102" i="9" s="1"/>
  <c r="E110" i="9"/>
  <c r="B110" i="9" s="1"/>
  <c r="B119" i="9"/>
  <c r="B125" i="9"/>
  <c r="B141" i="9"/>
  <c r="D38" i="7"/>
  <c r="E25" i="9"/>
  <c r="B25" i="9" s="1"/>
  <c r="E35" i="9"/>
  <c r="E38" i="9"/>
  <c r="B38" i="9" s="1"/>
  <c r="E39" i="9"/>
  <c r="B39" i="9" s="1"/>
  <c r="E42" i="9"/>
  <c r="B42" i="9" s="1"/>
  <c r="E47" i="9"/>
  <c r="B47" i="9" s="1"/>
  <c r="E52" i="9"/>
  <c r="B67" i="9"/>
  <c r="E70" i="9"/>
  <c r="B70" i="9" s="1"/>
  <c r="E80" i="9"/>
  <c r="B80" i="9" s="1"/>
  <c r="E90" i="9"/>
  <c r="B90" i="9" s="1"/>
  <c r="E100" i="9"/>
  <c r="B100" i="9" s="1"/>
  <c r="E132" i="9"/>
  <c r="F224" i="9"/>
  <c r="F234" i="9"/>
  <c r="B234" i="9" s="1"/>
  <c r="F237" i="9"/>
  <c r="B237" i="9" s="1"/>
  <c r="F238" i="9"/>
  <c r="B238" i="9" s="1"/>
  <c r="F261" i="9"/>
  <c r="F264" i="9"/>
  <c r="B264" i="9" s="1"/>
  <c r="F268" i="9"/>
  <c r="E282" i="9"/>
  <c r="B282" i="9" s="1"/>
  <c r="E306" i="9"/>
  <c r="H1063" i="1"/>
  <c r="H1074" i="1"/>
  <c r="G1082" i="1"/>
  <c r="H1090" i="1"/>
  <c r="G1119" i="1"/>
  <c r="H1126" i="1"/>
  <c r="G1143" i="1"/>
  <c r="H1151" i="1"/>
  <c r="H1177" i="1"/>
  <c r="H1188" i="1"/>
  <c r="G1207" i="1"/>
  <c r="H1223" i="1"/>
  <c r="G1231" i="1"/>
  <c r="G1239" i="1"/>
  <c r="H1247" i="1"/>
  <c r="H1271" i="1"/>
  <c r="G1279" i="1"/>
  <c r="H1284" i="1"/>
  <c r="H1302" i="1"/>
  <c r="H1439" i="1"/>
  <c r="J1441" i="1"/>
  <c r="G1456" i="1"/>
  <c r="G1462" i="1"/>
  <c r="H1474" i="1"/>
  <c r="G1522" i="1"/>
  <c r="G1537" i="1"/>
  <c r="H1540" i="1"/>
  <c r="H1567" i="1"/>
  <c r="G1570" i="1"/>
  <c r="G1575" i="1"/>
  <c r="D133" i="4"/>
  <c r="F159" i="4"/>
  <c r="F177" i="4"/>
  <c r="E196" i="4"/>
  <c r="D192" i="1" s="1"/>
  <c r="F210" i="4"/>
  <c r="E263" i="4"/>
  <c r="D259" i="1" s="1"/>
  <c r="F13" i="5"/>
  <c r="F41" i="5"/>
  <c r="D87" i="5"/>
  <c r="C1065" i="1" s="1"/>
  <c r="E190" i="5"/>
  <c r="D1167" i="1" s="1"/>
  <c r="F115" i="6"/>
  <c r="E37" i="9"/>
  <c r="E41" i="9"/>
  <c r="E55" i="9"/>
  <c r="B55" i="9" s="1"/>
  <c r="B58" i="9"/>
  <c r="E61" i="9"/>
  <c r="B61" i="9" s="1"/>
  <c r="E69" i="9"/>
  <c r="E79" i="9"/>
  <c r="B79" i="9" s="1"/>
  <c r="E83" i="9"/>
  <c r="B83" i="9" s="1"/>
  <c r="B86" i="9"/>
  <c r="B87" i="9"/>
  <c r="E89" i="9"/>
  <c r="B89" i="9" s="1"/>
  <c r="E99" i="9"/>
  <c r="E107" i="9"/>
  <c r="B107" i="9" s="1"/>
  <c r="B115" i="9"/>
  <c r="E117" i="9"/>
  <c r="B117" i="9" s="1"/>
  <c r="E127" i="9"/>
  <c r="B127" i="9" s="1"/>
  <c r="E131" i="9"/>
  <c r="B131" i="9" s="1"/>
  <c r="E135" i="9"/>
  <c r="B135" i="9" s="1"/>
  <c r="E139" i="9"/>
  <c r="B139" i="9" s="1"/>
  <c r="E145" i="9"/>
  <c r="B145" i="9" s="1"/>
  <c r="E149" i="9"/>
  <c r="B149" i="9" s="1"/>
  <c r="E153" i="9"/>
  <c r="B153" i="9" s="1"/>
  <c r="E157" i="9"/>
  <c r="B157" i="9" s="1"/>
  <c r="B257" i="9"/>
  <c r="G1106" i="1"/>
  <c r="G1127" i="1"/>
  <c r="G1169" i="1"/>
  <c r="G1191" i="1"/>
  <c r="G1263" i="1"/>
  <c r="G1287" i="1"/>
  <c r="G1452" i="1"/>
  <c r="B225" i="9"/>
  <c r="F245" i="9"/>
  <c r="B245" i="9" s="1"/>
  <c r="F248" i="9"/>
  <c r="B248" i="9" s="1"/>
  <c r="F252" i="9"/>
  <c r="E304" i="9"/>
  <c r="B304" i="9" s="1"/>
  <c r="E303" i="9"/>
  <c r="B303" i="9" s="1"/>
  <c r="E300" i="9"/>
  <c r="B300" i="9" s="1"/>
  <c r="E288" i="9"/>
  <c r="B288" i="9" s="1"/>
  <c r="H153" i="1"/>
  <c r="G153" i="1"/>
  <c r="H12" i="1"/>
  <c r="G12" i="1"/>
  <c r="H16" i="1"/>
  <c r="G16" i="1"/>
  <c r="H20" i="1"/>
  <c r="G20" i="1"/>
  <c r="H24" i="1"/>
  <c r="G24" i="1"/>
  <c r="H28" i="1"/>
  <c r="G28" i="1"/>
  <c r="H32" i="1"/>
  <c r="G32" i="1"/>
  <c r="H36" i="1"/>
  <c r="G36" i="1"/>
  <c r="H41" i="1"/>
  <c r="G41" i="1"/>
  <c r="G124" i="1"/>
  <c r="H124" i="1"/>
  <c r="H128" i="1"/>
  <c r="G128" i="1"/>
  <c r="G132" i="1"/>
  <c r="H132" i="1"/>
  <c r="G136" i="1"/>
  <c r="H136" i="1"/>
  <c r="H140" i="1"/>
  <c r="G140" i="1"/>
  <c r="G144" i="1"/>
  <c r="H144" i="1"/>
  <c r="G210" i="1"/>
  <c r="H210" i="1"/>
  <c r="G296" i="1"/>
  <c r="H296" i="1"/>
  <c r="G352" i="1"/>
  <c r="H352" i="1"/>
  <c r="G376" i="1"/>
  <c r="H376" i="1"/>
  <c r="G644" i="1"/>
  <c r="H644" i="1"/>
  <c r="G657" i="1"/>
  <c r="H657" i="1"/>
  <c r="G708" i="1"/>
  <c r="H708" i="1"/>
  <c r="G721" i="1"/>
  <c r="H721" i="1"/>
  <c r="G784" i="1"/>
  <c r="H784" i="1"/>
  <c r="G801" i="1"/>
  <c r="H801" i="1"/>
  <c r="G808" i="1"/>
  <c r="H808" i="1"/>
  <c r="G4" i="1"/>
  <c r="G8" i="1"/>
  <c r="H149" i="1"/>
  <c r="G149" i="1"/>
  <c r="H155" i="1"/>
  <c r="G155" i="1"/>
  <c r="H213" i="1"/>
  <c r="G213" i="1"/>
  <c r="H217" i="1"/>
  <c r="G217" i="1"/>
  <c r="G288" i="1"/>
  <c r="H288" i="1"/>
  <c r="G828" i="1"/>
  <c r="H828" i="1"/>
  <c r="G884" i="1"/>
  <c r="H884" i="1"/>
  <c r="G889" i="1"/>
  <c r="H889" i="1"/>
  <c r="G896" i="1"/>
  <c r="H896" i="1"/>
  <c r="G27" i="1"/>
  <c r="H27" i="1"/>
  <c r="G31" i="1"/>
  <c r="H31" i="1"/>
  <c r="G35" i="1"/>
  <c r="H35" i="1"/>
  <c r="H42" i="1"/>
  <c r="G42" i="1"/>
  <c r="H121" i="1"/>
  <c r="G121" i="1"/>
  <c r="H127" i="1"/>
  <c r="G127" i="1"/>
  <c r="H131" i="1"/>
  <c r="G131" i="1"/>
  <c r="H137" i="1"/>
  <c r="G137" i="1"/>
  <c r="H143" i="1"/>
  <c r="G143" i="1"/>
  <c r="G1011" i="1"/>
  <c r="H1011" i="1"/>
  <c r="H14" i="1"/>
  <c r="G14" i="1"/>
  <c r="H18" i="1"/>
  <c r="G18" i="1"/>
  <c r="H22" i="1"/>
  <c r="G22" i="1"/>
  <c r="H26" i="1"/>
  <c r="G26" i="1"/>
  <c r="H30" i="1"/>
  <c r="G30" i="1"/>
  <c r="H34" i="1"/>
  <c r="G34" i="1"/>
  <c r="H38" i="1"/>
  <c r="G38" i="1"/>
  <c r="H43" i="1"/>
  <c r="G43" i="1"/>
  <c r="H45" i="1"/>
  <c r="G45" i="1"/>
  <c r="G122" i="1"/>
  <c r="H122" i="1"/>
  <c r="H126" i="1"/>
  <c r="G126" i="1"/>
  <c r="G130" i="1"/>
  <c r="H130" i="1"/>
  <c r="H134" i="1"/>
  <c r="G134" i="1"/>
  <c r="G138" i="1"/>
  <c r="H138" i="1"/>
  <c r="H142" i="1"/>
  <c r="G142" i="1"/>
  <c r="G146" i="1"/>
  <c r="H146" i="1"/>
  <c r="G361" i="1"/>
  <c r="H361" i="1"/>
  <c r="G676" i="1"/>
  <c r="H676" i="1"/>
  <c r="G689" i="1"/>
  <c r="H689" i="1"/>
  <c r="G812" i="1"/>
  <c r="H812" i="1"/>
  <c r="H151" i="1"/>
  <c r="G151" i="1"/>
  <c r="H157" i="1"/>
  <c r="G157" i="1"/>
  <c r="H215" i="1"/>
  <c r="G215" i="1"/>
  <c r="H219" i="1"/>
  <c r="G219" i="1"/>
  <c r="G272" i="1"/>
  <c r="H272" i="1"/>
  <c r="G325" i="1"/>
  <c r="H325" i="1"/>
  <c r="G873" i="1"/>
  <c r="H873" i="1"/>
  <c r="G7" i="1"/>
  <c r="G11" i="1"/>
  <c r="G13" i="1"/>
  <c r="H13" i="1"/>
  <c r="G15" i="1"/>
  <c r="H15" i="1"/>
  <c r="H17" i="1"/>
  <c r="G17" i="1"/>
  <c r="H19" i="1"/>
  <c r="G19" i="1"/>
  <c r="G21" i="1"/>
  <c r="H21" i="1"/>
  <c r="G23" i="1"/>
  <c r="H23" i="1"/>
  <c r="H25" i="1"/>
  <c r="G25" i="1"/>
  <c r="G29" i="1"/>
  <c r="H29" i="1"/>
  <c r="H33" i="1"/>
  <c r="G33" i="1"/>
  <c r="G37" i="1"/>
  <c r="H37" i="1"/>
  <c r="H39" i="1"/>
  <c r="G39" i="1"/>
  <c r="H44" i="1"/>
  <c r="G44" i="1"/>
  <c r="H123" i="1"/>
  <c r="G123" i="1"/>
  <c r="H125" i="1"/>
  <c r="G125" i="1"/>
  <c r="H133" i="1"/>
  <c r="G133" i="1"/>
  <c r="H139" i="1"/>
  <c r="G139" i="1"/>
  <c r="H141" i="1"/>
  <c r="G141" i="1"/>
  <c r="H145" i="1"/>
  <c r="G145" i="1"/>
  <c r="G202" i="1"/>
  <c r="H202" i="1"/>
  <c r="G320" i="1"/>
  <c r="H320" i="1"/>
  <c r="G337" i="1"/>
  <c r="H337" i="1"/>
  <c r="H454" i="1"/>
  <c r="G631" i="1"/>
  <c r="H631" i="1"/>
  <c r="G768" i="1"/>
  <c r="H768" i="1"/>
  <c r="G999" i="1"/>
  <c r="H999" i="1"/>
  <c r="G1006" i="1"/>
  <c r="H1006" i="1"/>
  <c r="G6" i="1"/>
  <c r="G10" i="1"/>
  <c r="H150" i="1"/>
  <c r="G150" i="1"/>
  <c r="H152" i="1"/>
  <c r="G152" i="1"/>
  <c r="H154" i="1"/>
  <c r="G154" i="1"/>
  <c r="H156" i="1"/>
  <c r="G156" i="1"/>
  <c r="H158" i="1"/>
  <c r="G158" i="1"/>
  <c r="G206" i="1"/>
  <c r="H206" i="1"/>
  <c r="H212" i="1"/>
  <c r="G212" i="1"/>
  <c r="H214" i="1"/>
  <c r="G214" i="1"/>
  <c r="H216" i="1"/>
  <c r="G216" i="1"/>
  <c r="H218" i="1"/>
  <c r="G218" i="1"/>
  <c r="G344" i="1"/>
  <c r="H344" i="1"/>
  <c r="G664" i="1"/>
  <c r="H664" i="1"/>
  <c r="G696" i="1"/>
  <c r="H696" i="1"/>
  <c r="G728" i="1"/>
  <c r="H728" i="1"/>
  <c r="G745" i="1"/>
  <c r="H745" i="1"/>
  <c r="G756" i="1"/>
  <c r="H756" i="1"/>
  <c r="G761" i="1"/>
  <c r="H761" i="1"/>
  <c r="G1054" i="1"/>
  <c r="H1054" i="1"/>
  <c r="G1058" i="1"/>
  <c r="H1058" i="1"/>
  <c r="G1062" i="1"/>
  <c r="H1062" i="1"/>
  <c r="G1070" i="1"/>
  <c r="H1070" i="1"/>
  <c r="G1075" i="1"/>
  <c r="H1075" i="1"/>
  <c r="G1086" i="1"/>
  <c r="H1086" i="1"/>
  <c r="G1091" i="1"/>
  <c r="H1091" i="1"/>
  <c r="G1147" i="1"/>
  <c r="H1147" i="1"/>
  <c r="G1156" i="1"/>
  <c r="H1156" i="1"/>
  <c r="G1211" i="1"/>
  <c r="H1211" i="1"/>
  <c r="G279" i="1"/>
  <c r="H279" i="1"/>
  <c r="G312" i="1"/>
  <c r="H312" i="1"/>
  <c r="H506" i="1"/>
  <c r="G649" i="1"/>
  <c r="H649" i="1"/>
  <c r="G777" i="1"/>
  <c r="H777" i="1"/>
  <c r="G788" i="1"/>
  <c r="H788" i="1"/>
  <c r="G1131" i="1"/>
  <c r="H1131" i="1"/>
  <c r="G1138" i="1"/>
  <c r="H1138" i="1"/>
  <c r="G1195" i="1"/>
  <c r="H1195" i="1"/>
  <c r="G1200" i="1"/>
  <c r="H1200" i="1"/>
  <c r="F83" i="4"/>
  <c r="D82" i="4"/>
  <c r="C78" i="1" s="1"/>
  <c r="F345" i="4"/>
  <c r="D344" i="4"/>
  <c r="C340" i="1"/>
  <c r="B306" i="9"/>
  <c r="E309" i="9"/>
  <c r="B309" i="9" s="1"/>
  <c r="G936" i="1"/>
  <c r="H936" i="1"/>
  <c r="G305" i="1"/>
  <c r="H305" i="1"/>
  <c r="G360" i="1"/>
  <c r="H360" i="1"/>
  <c r="H418" i="1"/>
  <c r="H558" i="1"/>
  <c r="G673" i="1"/>
  <c r="H673" i="1"/>
  <c r="G737" i="1"/>
  <c r="H737" i="1"/>
  <c r="G744" i="1"/>
  <c r="H744" i="1"/>
  <c r="G809" i="1"/>
  <c r="H809" i="1"/>
  <c r="G820" i="1"/>
  <c r="H820" i="1"/>
  <c r="G825" i="1"/>
  <c r="H825" i="1"/>
  <c r="G865" i="1"/>
  <c r="H865" i="1"/>
  <c r="G872" i="1"/>
  <c r="H872" i="1"/>
  <c r="G897" i="1"/>
  <c r="H897" i="1"/>
  <c r="G904" i="1"/>
  <c r="H904" i="1"/>
  <c r="G908" i="1"/>
  <c r="H908" i="1"/>
  <c r="G1014" i="1"/>
  <c r="H1014" i="1"/>
  <c r="G1019" i="1"/>
  <c r="H1019" i="1"/>
  <c r="G1023" i="1"/>
  <c r="H1023" i="1"/>
  <c r="G1051" i="1"/>
  <c r="H1051" i="1"/>
  <c r="G1115" i="1"/>
  <c r="H1115" i="1"/>
  <c r="G1122" i="1"/>
  <c r="H1122" i="1"/>
  <c r="G1181" i="1"/>
  <c r="H1181" i="1"/>
  <c r="G1184" i="1"/>
  <c r="H1184" i="1"/>
  <c r="H1475" i="1"/>
  <c r="G1475" i="1"/>
  <c r="G1539" i="1"/>
  <c r="H1539" i="1"/>
  <c r="F140" i="4"/>
  <c r="E139" i="4"/>
  <c r="D135" i="1" s="1"/>
  <c r="D644" i="4"/>
  <c r="C638" i="1" s="1"/>
  <c r="F417" i="4"/>
  <c r="E421" i="4"/>
  <c r="D415" i="1" s="1"/>
  <c r="G368" i="1"/>
  <c r="H368" i="1"/>
  <c r="H526" i="1"/>
  <c r="H614" i="1"/>
  <c r="H622" i="1"/>
  <c r="G681" i="1"/>
  <c r="H681" i="1"/>
  <c r="G713" i="1"/>
  <c r="H713" i="1"/>
  <c r="G793" i="1"/>
  <c r="H793" i="1"/>
  <c r="G833" i="1"/>
  <c r="H833" i="1"/>
  <c r="G840" i="1"/>
  <c r="H840" i="1"/>
  <c r="G929" i="1"/>
  <c r="H929" i="1"/>
  <c r="H986" i="1"/>
  <c r="G986" i="1"/>
  <c r="G271" i="1"/>
  <c r="H271" i="1"/>
  <c r="G336" i="1"/>
  <c r="H336" i="1"/>
  <c r="G641" i="1"/>
  <c r="H641" i="1"/>
  <c r="G705" i="1"/>
  <c r="H705" i="1"/>
  <c r="D198" i="1"/>
  <c r="H201" i="1"/>
  <c r="G203" i="1"/>
  <c r="H205" i="1"/>
  <c r="G207" i="1"/>
  <c r="H209" i="1"/>
  <c r="G280" i="1"/>
  <c r="H284" i="1"/>
  <c r="G291" i="1"/>
  <c r="G297" i="1"/>
  <c r="H297" i="1"/>
  <c r="H300" i="1"/>
  <c r="G313" i="1"/>
  <c r="H317" i="1"/>
  <c r="G323" i="1"/>
  <c r="G326" i="1"/>
  <c r="G328" i="1"/>
  <c r="H328" i="1"/>
  <c r="H329" i="1"/>
  <c r="H341" i="1"/>
  <c r="G353" i="1"/>
  <c r="H353" i="1"/>
  <c r="H356" i="1"/>
  <c r="G369" i="1"/>
  <c r="H373" i="1"/>
  <c r="G379" i="1"/>
  <c r="H383" i="1"/>
  <c r="H398" i="1"/>
  <c r="H435" i="1"/>
  <c r="H450" i="1"/>
  <c r="C463" i="1"/>
  <c r="H463" i="1" s="1"/>
  <c r="H483" i="1"/>
  <c r="H498" i="1"/>
  <c r="H534" i="1"/>
  <c r="H538" i="1"/>
  <c r="H591" i="1"/>
  <c r="H606" i="1"/>
  <c r="G652" i="1"/>
  <c r="H656" i="1"/>
  <c r="G665" i="1"/>
  <c r="H665" i="1"/>
  <c r="H668" i="1"/>
  <c r="G684" i="1"/>
  <c r="H688" i="1"/>
  <c r="G697" i="1"/>
  <c r="H697" i="1"/>
  <c r="H700" i="1"/>
  <c r="G716" i="1"/>
  <c r="H720" i="1"/>
  <c r="G729" i="1"/>
  <c r="H729" i="1"/>
  <c r="H732" i="1"/>
  <c r="G769" i="1"/>
  <c r="H769" i="1"/>
  <c r="G776" i="1"/>
  <c r="H776" i="1"/>
  <c r="G796" i="1"/>
  <c r="H800" i="1"/>
  <c r="H816" i="1"/>
  <c r="G841" i="1"/>
  <c r="H841" i="1"/>
  <c r="H844" i="1"/>
  <c r="G852" i="1"/>
  <c r="H852" i="1"/>
  <c r="G857" i="1"/>
  <c r="H857" i="1"/>
  <c r="H860" i="1"/>
  <c r="G916" i="1"/>
  <c r="H916" i="1"/>
  <c r="G921" i="1"/>
  <c r="H921" i="1"/>
  <c r="G928" i="1"/>
  <c r="H928" i="1"/>
  <c r="H987" i="1"/>
  <c r="G987" i="1"/>
  <c r="G991" i="1"/>
  <c r="H991" i="1"/>
  <c r="G1031" i="1"/>
  <c r="H1031" i="1"/>
  <c r="G1038" i="1"/>
  <c r="H1038" i="1"/>
  <c r="G1043" i="1"/>
  <c r="H1043" i="1"/>
  <c r="G1102" i="1"/>
  <c r="H1102" i="1"/>
  <c r="G1107" i="1"/>
  <c r="H1107" i="1"/>
  <c r="G1165" i="1"/>
  <c r="H1165" i="1"/>
  <c r="G1172" i="1"/>
  <c r="H1172" i="1"/>
  <c r="G1219" i="1"/>
  <c r="H1219" i="1"/>
  <c r="G1224" i="1"/>
  <c r="H1224" i="1"/>
  <c r="G1240" i="1"/>
  <c r="H1240" i="1"/>
  <c r="G1251" i="1"/>
  <c r="H1251" i="1"/>
  <c r="G1256" i="1"/>
  <c r="H1256" i="1"/>
  <c r="G1267" i="1"/>
  <c r="H1267" i="1"/>
  <c r="G1272" i="1"/>
  <c r="H1272" i="1"/>
  <c r="G1283" i="1"/>
  <c r="H1283" i="1"/>
  <c r="G1288" i="1"/>
  <c r="H1288" i="1"/>
  <c r="J1460" i="1"/>
  <c r="G1460" i="1"/>
  <c r="H1470" i="1"/>
  <c r="G1470" i="1"/>
  <c r="H1551" i="1"/>
  <c r="G270" i="1"/>
  <c r="G273" i="1"/>
  <c r="G275" i="1"/>
  <c r="G278" i="1"/>
  <c r="G281" i="1"/>
  <c r="G283" i="1"/>
  <c r="G290" i="1"/>
  <c r="G292" i="1"/>
  <c r="G301" i="1"/>
  <c r="G308" i="1"/>
  <c r="G311" i="1"/>
  <c r="G314" i="1"/>
  <c r="G316" i="1"/>
  <c r="G319" i="1"/>
  <c r="G322" i="1"/>
  <c r="G324" i="1"/>
  <c r="G327" i="1"/>
  <c r="G330" i="1"/>
  <c r="G332" i="1"/>
  <c r="G335" i="1"/>
  <c r="G338" i="1"/>
  <c r="G343" i="1"/>
  <c r="G349" i="1"/>
  <c r="G357" i="1"/>
  <c r="G359" i="1"/>
  <c r="G362" i="1"/>
  <c r="G364" i="1"/>
  <c r="G367" i="1"/>
  <c r="G370" i="1"/>
  <c r="G372" i="1"/>
  <c r="G375" i="1"/>
  <c r="G378" i="1"/>
  <c r="H390" i="1"/>
  <c r="H442" i="1"/>
  <c r="H458" i="1"/>
  <c r="H490" i="1"/>
  <c r="H514" i="1"/>
  <c r="H550" i="1"/>
  <c r="H578" i="1"/>
  <c r="H598" i="1"/>
  <c r="G645" i="1"/>
  <c r="G653" i="1"/>
  <c r="G661" i="1"/>
  <c r="G669" i="1"/>
  <c r="G677" i="1"/>
  <c r="G685" i="1"/>
  <c r="G693" i="1"/>
  <c r="G701" i="1"/>
  <c r="G709" i="1"/>
  <c r="G717" i="1"/>
  <c r="G725" i="1"/>
  <c r="G733" i="1"/>
  <c r="G740" i="1"/>
  <c r="G753" i="1"/>
  <c r="H753" i="1"/>
  <c r="G772" i="1"/>
  <c r="G785" i="1"/>
  <c r="H785" i="1"/>
  <c r="G804" i="1"/>
  <c r="G817" i="1"/>
  <c r="H817" i="1"/>
  <c r="G836" i="1"/>
  <c r="G849" i="1"/>
  <c r="H849" i="1"/>
  <c r="G868" i="1"/>
  <c r="G881" i="1"/>
  <c r="H881" i="1"/>
  <c r="G900" i="1"/>
  <c r="G913" i="1"/>
  <c r="H913" i="1"/>
  <c r="G932" i="1"/>
  <c r="H989" i="1"/>
  <c r="G998" i="1"/>
  <c r="H998" i="1"/>
  <c r="G1015" i="1"/>
  <c r="G1030" i="1"/>
  <c r="H1030" i="1"/>
  <c r="G1055" i="1"/>
  <c r="G1067" i="1"/>
  <c r="H1067" i="1"/>
  <c r="G1099" i="1"/>
  <c r="H1099" i="1"/>
  <c r="G1110" i="1"/>
  <c r="H1110" i="1"/>
  <c r="G1114" i="1"/>
  <c r="H1114" i="1"/>
  <c r="G1123" i="1"/>
  <c r="H1123" i="1"/>
  <c r="G1130" i="1"/>
  <c r="H1130" i="1"/>
  <c r="G1139" i="1"/>
  <c r="H1139" i="1"/>
  <c r="G1146" i="1"/>
  <c r="H1146" i="1"/>
  <c r="H1157" i="1"/>
  <c r="G1164" i="1"/>
  <c r="H1164" i="1"/>
  <c r="G1173" i="1"/>
  <c r="H1173" i="1"/>
  <c r="G1180" i="1"/>
  <c r="H1180" i="1"/>
  <c r="G1187" i="1"/>
  <c r="H1187" i="1"/>
  <c r="G1192" i="1"/>
  <c r="H1192" i="1"/>
  <c r="G1203" i="1"/>
  <c r="H1203" i="1"/>
  <c r="G1208" i="1"/>
  <c r="H1208" i="1"/>
  <c r="H1298" i="1"/>
  <c r="J1476" i="1"/>
  <c r="H1476" i="1"/>
  <c r="G1476" i="1"/>
  <c r="G1548" i="1"/>
  <c r="H1548" i="1"/>
  <c r="F219" i="4"/>
  <c r="F247" i="4"/>
  <c r="G892" i="1"/>
  <c r="G905" i="1"/>
  <c r="H905" i="1"/>
  <c r="G924" i="1"/>
  <c r="G937" i="1"/>
  <c r="H937" i="1"/>
  <c r="H988" i="1"/>
  <c r="G1007" i="1"/>
  <c r="G1022" i="1"/>
  <c r="H1022" i="1"/>
  <c r="G1039" i="1"/>
  <c r="G1059" i="1"/>
  <c r="H1059" i="1"/>
  <c r="G1078" i="1"/>
  <c r="H1078" i="1"/>
  <c r="G1083" i="1"/>
  <c r="H1083" i="1"/>
  <c r="G1094" i="1"/>
  <c r="H1094" i="1"/>
  <c r="G1227" i="1"/>
  <c r="H1227" i="1"/>
  <c r="G1232" i="1"/>
  <c r="H1232" i="1"/>
  <c r="G1243" i="1"/>
  <c r="H1243" i="1"/>
  <c r="G1248" i="1"/>
  <c r="H1248" i="1"/>
  <c r="G1259" i="1"/>
  <c r="H1259" i="1"/>
  <c r="G1264" i="1"/>
  <c r="H1264" i="1"/>
  <c r="G1275" i="1"/>
  <c r="H1275" i="1"/>
  <c r="G1280" i="1"/>
  <c r="H1280" i="1"/>
  <c r="H1419" i="1"/>
  <c r="J1442" i="1"/>
  <c r="H1442" i="1"/>
  <c r="I1442" i="1" s="1"/>
  <c r="J1465" i="1"/>
  <c r="G1465" i="1"/>
  <c r="H1465" i="1"/>
  <c r="G1490" i="1"/>
  <c r="H1490" i="1"/>
  <c r="G1520" i="1"/>
  <c r="H1520" i="1"/>
  <c r="H1523" i="1"/>
  <c r="G1523" i="1"/>
  <c r="F139" i="4"/>
  <c r="F416" i="4"/>
  <c r="D643" i="4"/>
  <c r="E81" i="9"/>
  <c r="B81" i="9" s="1"/>
  <c r="E91" i="9"/>
  <c r="B91" i="9" s="1"/>
  <c r="B94" i="9"/>
  <c r="B95" i="9"/>
  <c r="H1309" i="1"/>
  <c r="G1573" i="1"/>
  <c r="H1573" i="1"/>
  <c r="E50" i="4"/>
  <c r="D46" i="1" s="1"/>
  <c r="E311" i="4"/>
  <c r="D306" i="1" s="1"/>
  <c r="F473" i="4"/>
  <c r="D472" i="4"/>
  <c r="H290" i="9"/>
  <c r="E87" i="5"/>
  <c r="B41" i="9"/>
  <c r="G741" i="1"/>
  <c r="G749" i="1"/>
  <c r="G757" i="1"/>
  <c r="G765" i="1"/>
  <c r="G773" i="1"/>
  <c r="G781" i="1"/>
  <c r="G789" i="1"/>
  <c r="G797" i="1"/>
  <c r="G805" i="1"/>
  <c r="G813" i="1"/>
  <c r="G821" i="1"/>
  <c r="G829" i="1"/>
  <c r="G837" i="1"/>
  <c r="G845" i="1"/>
  <c r="G853" i="1"/>
  <c r="G861" i="1"/>
  <c r="G869" i="1"/>
  <c r="G877" i="1"/>
  <c r="G885" i="1"/>
  <c r="G893" i="1"/>
  <c r="G901" i="1"/>
  <c r="G909" i="1"/>
  <c r="G917" i="1"/>
  <c r="G925" i="1"/>
  <c r="G933" i="1"/>
  <c r="G992" i="1"/>
  <c r="G1002" i="1"/>
  <c r="G1010" i="1"/>
  <c r="G1018" i="1"/>
  <c r="G1026" i="1"/>
  <c r="G1034" i="1"/>
  <c r="G1042" i="1"/>
  <c r="G1050" i="1"/>
  <c r="G1063" i="1"/>
  <c r="G1071" i="1"/>
  <c r="G1079" i="1"/>
  <c r="G1087" i="1"/>
  <c r="G1095" i="1"/>
  <c r="G1103" i="1"/>
  <c r="G1111" i="1"/>
  <c r="G1118" i="1"/>
  <c r="G1126" i="1"/>
  <c r="G1134" i="1"/>
  <c r="G1142" i="1"/>
  <c r="G1150" i="1"/>
  <c r="G1160" i="1"/>
  <c r="G1168" i="1"/>
  <c r="G1176" i="1"/>
  <c r="G1188" i="1"/>
  <c r="G1196" i="1"/>
  <c r="G1204" i="1"/>
  <c r="G1212" i="1"/>
  <c r="G1220" i="1"/>
  <c r="G1228" i="1"/>
  <c r="G1236" i="1"/>
  <c r="G1244" i="1"/>
  <c r="G1252" i="1"/>
  <c r="G1260" i="1"/>
  <c r="G1268" i="1"/>
  <c r="G1276" i="1"/>
  <c r="G1284" i="1"/>
  <c r="H1301" i="1"/>
  <c r="H1431" i="1"/>
  <c r="J1448" i="1"/>
  <c r="J1468" i="1"/>
  <c r="J1471" i="1"/>
  <c r="H1471" i="1"/>
  <c r="G1472" i="1"/>
  <c r="G1496" i="1"/>
  <c r="H1496" i="1"/>
  <c r="H1514" i="1"/>
  <c r="H1527" i="1"/>
  <c r="H1558" i="1"/>
  <c r="G1561" i="1"/>
  <c r="H1569" i="1"/>
  <c r="G1569" i="1"/>
  <c r="D7" i="4"/>
  <c r="C3" i="1" s="1"/>
  <c r="F231" i="4"/>
  <c r="F495" i="4"/>
  <c r="F605" i="4"/>
  <c r="F652" i="4"/>
  <c r="F88" i="5"/>
  <c r="F239" i="5"/>
  <c r="D238" i="5"/>
  <c r="F238" i="5" s="1"/>
  <c r="F43" i="6"/>
  <c r="C1337" i="1"/>
  <c r="B116" i="9"/>
  <c r="B138" i="9"/>
  <c r="E245" i="5"/>
  <c r="D1222" i="1" s="1"/>
  <c r="H1222" i="1" s="1"/>
  <c r="F250" i="5"/>
  <c r="F13" i="6"/>
  <c r="E22" i="9"/>
  <c r="B22" i="9" s="1"/>
  <c r="B26" i="9"/>
  <c r="E27" i="9"/>
  <c r="B27" i="9" s="1"/>
  <c r="B36" i="9"/>
  <c r="B69" i="9"/>
  <c r="B106" i="9"/>
  <c r="B133" i="9"/>
  <c r="B216" i="9"/>
  <c r="F222" i="9"/>
  <c r="B222" i="9" s="1"/>
  <c r="B252" i="9"/>
  <c r="F254" i="9"/>
  <c r="B254" i="9" s="1"/>
  <c r="B261" i="9"/>
  <c r="E273" i="9"/>
  <c r="B273" i="9" s="1"/>
  <c r="B305" i="9"/>
  <c r="J1456" i="1"/>
  <c r="J1464" i="1"/>
  <c r="G1477" i="1"/>
  <c r="E163" i="4"/>
  <c r="D159" i="1" s="1"/>
  <c r="E224" i="4"/>
  <c r="D220" i="1" s="1"/>
  <c r="H220" i="1" s="1"/>
  <c r="E351" i="4"/>
  <c r="E363" i="4"/>
  <c r="D358" i="1" s="1"/>
  <c r="E484" i="4"/>
  <c r="D478" i="1" s="1"/>
  <c r="H478" i="1" s="1"/>
  <c r="F535" i="4"/>
  <c r="E580" i="4"/>
  <c r="D574" i="1" s="1"/>
  <c r="F259" i="5"/>
  <c r="D258" i="5"/>
  <c r="F82" i="6"/>
  <c r="D22" i="7"/>
  <c r="B43" i="9"/>
  <c r="B52" i="9"/>
  <c r="E62" i="9"/>
  <c r="B62" i="9" s="1"/>
  <c r="E72" i="9"/>
  <c r="B72" i="9" s="1"/>
  <c r="B78" i="9"/>
  <c r="E82" i="9"/>
  <c r="B82" i="9" s="1"/>
  <c r="B88" i="9"/>
  <c r="B99" i="9"/>
  <c r="B105" i="9"/>
  <c r="E118" i="9"/>
  <c r="B118" i="9" s="1"/>
  <c r="B132" i="9"/>
  <c r="E140" i="9"/>
  <c r="B140" i="9" s="1"/>
  <c r="E150" i="9"/>
  <c r="E158" i="9"/>
  <c r="B158" i="9" s="1"/>
  <c r="F229" i="9"/>
  <c r="B229" i="9" s="1"/>
  <c r="F233" i="9"/>
  <c r="B233" i="9" s="1"/>
  <c r="B241" i="9"/>
  <c r="F265" i="9"/>
  <c r="B265" i="9" s="1"/>
  <c r="E295" i="9"/>
  <c r="E515" i="4"/>
  <c r="D509" i="1" s="1"/>
  <c r="F29" i="5"/>
  <c r="F242" i="5"/>
  <c r="F28" i="6"/>
  <c r="D6" i="7"/>
  <c r="E24" i="9"/>
  <c r="B24" i="9" s="1"/>
  <c r="E29" i="9"/>
  <c r="B29" i="9" s="1"/>
  <c r="E31" i="9"/>
  <c r="B31" i="9" s="1"/>
  <c r="E40" i="9"/>
  <c r="B40" i="9" s="1"/>
  <c r="E49" i="9"/>
  <c r="B49" i="9" s="1"/>
  <c r="E57" i="9"/>
  <c r="B57" i="9" s="1"/>
  <c r="E68" i="9"/>
  <c r="B68" i="9" s="1"/>
  <c r="E85" i="9"/>
  <c r="B85" i="9" s="1"/>
  <c r="E93" i="9"/>
  <c r="B93" i="9" s="1"/>
  <c r="E96" i="9"/>
  <c r="B96" i="9" s="1"/>
  <c r="E104" i="9"/>
  <c r="B104" i="9" s="1"/>
  <c r="E113" i="9"/>
  <c r="B113" i="9" s="1"/>
  <c r="E121" i="9"/>
  <c r="B121" i="9" s="1"/>
  <c r="E130" i="9"/>
  <c r="B130" i="9" s="1"/>
  <c r="B137" i="9"/>
  <c r="B147" i="9"/>
  <c r="E148" i="9"/>
  <c r="B148" i="9" s="1"/>
  <c r="B155" i="9"/>
  <c r="E156" i="9"/>
  <c r="B156" i="9" s="1"/>
  <c r="B214" i="9"/>
  <c r="B224" i="9"/>
  <c r="F226" i="9"/>
  <c r="B226" i="9" s="1"/>
  <c r="B240" i="9"/>
  <c r="F242" i="9"/>
  <c r="B242" i="9" s="1"/>
  <c r="B249" i="9"/>
  <c r="B256" i="9"/>
  <c r="E289" i="9"/>
  <c r="B289" i="9" s="1"/>
  <c r="F19" i="5"/>
  <c r="E118" i="5"/>
  <c r="D1096" i="1" s="1"/>
  <c r="F146" i="5"/>
  <c r="E275" i="9"/>
  <c r="B275" i="9" s="1"/>
  <c r="E28" i="9"/>
  <c r="B28" i="9" s="1"/>
  <c r="E33" i="9"/>
  <c r="B33" i="9" s="1"/>
  <c r="B35" i="9"/>
  <c r="E45" i="9"/>
  <c r="B45" i="9" s="1"/>
  <c r="E48" i="9"/>
  <c r="B48" i="9" s="1"/>
  <c r="E56" i="9"/>
  <c r="B56" i="9" s="1"/>
  <c r="E65" i="9"/>
  <c r="B65" i="9" s="1"/>
  <c r="E73" i="9"/>
  <c r="B73" i="9" s="1"/>
  <c r="E84" i="9"/>
  <c r="B84" i="9" s="1"/>
  <c r="E101" i="9"/>
  <c r="B101" i="9" s="1"/>
  <c r="E109" i="9"/>
  <c r="B109" i="9" s="1"/>
  <c r="E112" i="9"/>
  <c r="B112" i="9" s="1"/>
  <c r="E120" i="9"/>
  <c r="B120" i="9" s="1"/>
  <c r="E129" i="9"/>
  <c r="B129" i="9" s="1"/>
  <c r="B150" i="9"/>
  <c r="B221" i="9"/>
  <c r="F228" i="9"/>
  <c r="B228" i="9" s="1"/>
  <c r="F230" i="9"/>
  <c r="B230" i="9" s="1"/>
  <c r="F244" i="9"/>
  <c r="B244" i="9" s="1"/>
  <c r="F246" i="9"/>
  <c r="B246" i="9" s="1"/>
  <c r="F260" i="9"/>
  <c r="B269" i="9"/>
  <c r="E296" i="9"/>
  <c r="B296" i="9" s="1"/>
  <c r="F217" i="9"/>
  <c r="E301" i="9"/>
  <c r="B301" i="9" s="1"/>
  <c r="E293" i="9"/>
  <c r="B293" i="9" s="1"/>
  <c r="H1566" i="1"/>
  <c r="G1531" i="1"/>
  <c r="G1553" i="1"/>
  <c r="G1563" i="1"/>
  <c r="G1550" i="1"/>
  <c r="G1533" i="1"/>
  <c r="G1530" i="1"/>
  <c r="H1564" i="1"/>
  <c r="G1578" i="1"/>
  <c r="G1515" i="1"/>
  <c r="H1498" i="1"/>
  <c r="D6" i="8"/>
  <c r="C1481" i="1" s="1"/>
  <c r="G1481" i="1" s="1"/>
  <c r="G1511" i="1"/>
  <c r="D24" i="8"/>
  <c r="C1499" i="1" s="1"/>
  <c r="H1499" i="1" s="1"/>
  <c r="G1509" i="1"/>
  <c r="G1507" i="1"/>
  <c r="C1501" i="1"/>
  <c r="H1501" i="1" s="1"/>
  <c r="H1504" i="1"/>
  <c r="H1503" i="1"/>
  <c r="G1493" i="1"/>
  <c r="G1491" i="1"/>
  <c r="G1487" i="1"/>
  <c r="G1485" i="1"/>
  <c r="C1483" i="1"/>
  <c r="G1483" i="1" s="1"/>
  <c r="G1482" i="1"/>
  <c r="B217" i="9"/>
  <c r="E32" i="9"/>
  <c r="B32" i="9" s="1"/>
  <c r="G477" i="1"/>
  <c r="H477" i="1"/>
  <c r="G416" i="1"/>
  <c r="H416" i="1"/>
  <c r="G719" i="1"/>
  <c r="H719" i="1"/>
  <c r="G412" i="1"/>
  <c r="H412" i="1"/>
  <c r="G429" i="1"/>
  <c r="H429" i="1"/>
  <c r="G432" i="1"/>
  <c r="H432" i="1"/>
  <c r="G437" i="1"/>
  <c r="H437" i="1"/>
  <c r="G440" i="1"/>
  <c r="H440" i="1"/>
  <c r="G445" i="1"/>
  <c r="H445" i="1"/>
  <c r="G448" i="1"/>
  <c r="H448" i="1"/>
  <c r="G456" i="1"/>
  <c r="H456" i="1"/>
  <c r="G493" i="1"/>
  <c r="H493" i="1"/>
  <c r="G496" i="1"/>
  <c r="H496" i="1"/>
  <c r="G501" i="1"/>
  <c r="H501" i="1"/>
  <c r="G504" i="1"/>
  <c r="H504" i="1"/>
  <c r="G604" i="1"/>
  <c r="H604" i="1"/>
  <c r="G609" i="1"/>
  <c r="H609" i="1"/>
  <c r="G612" i="1"/>
  <c r="H612" i="1"/>
  <c r="G617" i="1"/>
  <c r="H617" i="1"/>
  <c r="G658" i="1"/>
  <c r="H658" i="1"/>
  <c r="G663" i="1"/>
  <c r="H663" i="1"/>
  <c r="G674" i="1"/>
  <c r="H674" i="1"/>
  <c r="G679" i="1"/>
  <c r="H679" i="1"/>
  <c r="G698" i="1"/>
  <c r="H698" i="1"/>
  <c r="G703" i="1"/>
  <c r="H703" i="1"/>
  <c r="G706" i="1"/>
  <c r="H706" i="1"/>
  <c r="G711" i="1"/>
  <c r="H711" i="1"/>
  <c r="G730" i="1"/>
  <c r="H730" i="1"/>
  <c r="G735" i="1"/>
  <c r="H735" i="1"/>
  <c r="G746" i="1"/>
  <c r="H746" i="1"/>
  <c r="G751" i="1"/>
  <c r="H751" i="1"/>
  <c r="G762" i="1"/>
  <c r="H762" i="1"/>
  <c r="G767" i="1"/>
  <c r="H767" i="1"/>
  <c r="G778" i="1"/>
  <c r="H778" i="1"/>
  <c r="G783" i="1"/>
  <c r="H783" i="1"/>
  <c r="G794" i="1"/>
  <c r="H794" i="1"/>
  <c r="G799" i="1"/>
  <c r="H799" i="1"/>
  <c r="G802" i="1"/>
  <c r="H802" i="1"/>
  <c r="G807" i="1"/>
  <c r="H807" i="1"/>
  <c r="G818" i="1"/>
  <c r="H818" i="1"/>
  <c r="G823" i="1"/>
  <c r="H823" i="1"/>
  <c r="G839" i="1"/>
  <c r="H839" i="1"/>
  <c r="G858" i="1"/>
  <c r="H858" i="1"/>
  <c r="G863" i="1"/>
  <c r="H863" i="1"/>
  <c r="G882" i="1"/>
  <c r="H882" i="1"/>
  <c r="G887" i="1"/>
  <c r="H887" i="1"/>
  <c r="G906" i="1"/>
  <c r="H906" i="1"/>
  <c r="G911" i="1"/>
  <c r="H911" i="1"/>
  <c r="G914" i="1"/>
  <c r="H914" i="1"/>
  <c r="G922" i="1"/>
  <c r="H922" i="1"/>
  <c r="G930" i="1"/>
  <c r="H930" i="1"/>
  <c r="G935" i="1"/>
  <c r="H935" i="1"/>
  <c r="G938" i="1"/>
  <c r="H938" i="1"/>
  <c r="G993" i="1"/>
  <c r="H993" i="1"/>
  <c r="G1049" i="1"/>
  <c r="H1049" i="1"/>
  <c r="G1052" i="1"/>
  <c r="H1052" i="1"/>
  <c r="G1162" i="1"/>
  <c r="H1162" i="1"/>
  <c r="G1170" i="1"/>
  <c r="H1170" i="1"/>
  <c r="G1175" i="1"/>
  <c r="H1175" i="1"/>
  <c r="G1178" i="1"/>
  <c r="H1178" i="1"/>
  <c r="G389" i="1"/>
  <c r="H389" i="1"/>
  <c r="G392" i="1"/>
  <c r="H392" i="1"/>
  <c r="G397" i="1"/>
  <c r="G400" i="1"/>
  <c r="H400" i="1"/>
  <c r="G525" i="1"/>
  <c r="H525" i="1"/>
  <c r="G528" i="1"/>
  <c r="H528" i="1"/>
  <c r="G541" i="1"/>
  <c r="H541" i="1"/>
  <c r="G549" i="1"/>
  <c r="H549" i="1"/>
  <c r="G552" i="1"/>
  <c r="H552" i="1"/>
  <c r="G573" i="1"/>
  <c r="H573" i="1"/>
  <c r="G621" i="1"/>
  <c r="H621" i="1"/>
  <c r="G997" i="1"/>
  <c r="H997" i="1"/>
  <c r="G1029" i="1"/>
  <c r="H1029" i="1"/>
  <c r="G1193" i="1"/>
  <c r="H1193" i="1"/>
  <c r="G1201" i="1"/>
  <c r="H1201" i="1"/>
  <c r="G1206" i="1"/>
  <c r="H1206" i="1"/>
  <c r="G1209" i="1"/>
  <c r="H1209" i="1"/>
  <c r="G1217" i="1"/>
  <c r="H1217" i="1"/>
  <c r="G1225" i="1"/>
  <c r="H1225" i="1"/>
  <c r="G1233" i="1"/>
  <c r="H1233" i="1"/>
  <c r="G1238" i="1"/>
  <c r="H1238" i="1"/>
  <c r="G1249" i="1"/>
  <c r="H1249" i="1"/>
  <c r="G1254" i="1"/>
  <c r="H1254" i="1"/>
  <c r="G1265" i="1"/>
  <c r="H1265" i="1"/>
  <c r="G1270" i="1"/>
  <c r="H1270" i="1"/>
  <c r="G1273" i="1"/>
  <c r="H1273" i="1"/>
  <c r="G1278" i="1"/>
  <c r="H1278" i="1"/>
  <c r="G1281" i="1"/>
  <c r="H1281" i="1"/>
  <c r="G1286" i="1"/>
  <c r="H1286" i="1"/>
  <c r="G1289" i="1"/>
  <c r="H1289" i="1"/>
  <c r="H1337" i="1"/>
  <c r="G1337" i="1"/>
  <c r="H1339" i="1"/>
  <c r="G1339" i="1"/>
  <c r="H1343" i="1"/>
  <c r="G1343" i="1"/>
  <c r="H1345" i="1"/>
  <c r="G1345" i="1"/>
  <c r="H1349" i="1"/>
  <c r="G1349" i="1"/>
  <c r="H1353" i="1"/>
  <c r="G1353" i="1"/>
  <c r="H1357" i="1"/>
  <c r="G1357" i="1"/>
  <c r="H1359" i="1"/>
  <c r="G1359" i="1"/>
  <c r="H1363" i="1"/>
  <c r="G1363" i="1"/>
  <c r="H1365" i="1"/>
  <c r="G1365" i="1"/>
  <c r="H1369" i="1"/>
  <c r="G1369" i="1"/>
  <c r="H1373" i="1"/>
  <c r="G1373" i="1"/>
  <c r="H1377" i="1"/>
  <c r="G1377" i="1"/>
  <c r="H1381" i="1"/>
  <c r="G1381" i="1"/>
  <c r="H1385" i="1"/>
  <c r="G1385" i="1"/>
  <c r="H1389" i="1"/>
  <c r="G1389" i="1"/>
  <c r="H1393" i="1"/>
  <c r="G1393" i="1"/>
  <c r="H1397" i="1"/>
  <c r="G1397" i="1"/>
  <c r="H1401" i="1"/>
  <c r="H270" i="1"/>
  <c r="H274" i="1"/>
  <c r="H278" i="1"/>
  <c r="H282" i="1"/>
  <c r="H291" i="1"/>
  <c r="H295" i="1"/>
  <c r="H299" i="1"/>
  <c r="H303" i="1"/>
  <c r="H307" i="1"/>
  <c r="H311" i="1"/>
  <c r="H315" i="1"/>
  <c r="H319" i="1"/>
  <c r="H323" i="1"/>
  <c r="H327" i="1"/>
  <c r="H331" i="1"/>
  <c r="H335" i="1"/>
  <c r="H343" i="1"/>
  <c r="H347" i="1"/>
  <c r="H351" i="1"/>
  <c r="H355" i="1"/>
  <c r="H359" i="1"/>
  <c r="H363" i="1"/>
  <c r="H367" i="1"/>
  <c r="H371" i="1"/>
  <c r="H375" i="1"/>
  <c r="H379" i="1"/>
  <c r="G405" i="1"/>
  <c r="H405" i="1"/>
  <c r="G413" i="1"/>
  <c r="H413" i="1"/>
  <c r="G417" i="1"/>
  <c r="H417" i="1"/>
  <c r="G420" i="1"/>
  <c r="H420" i="1"/>
  <c r="G425" i="1"/>
  <c r="H425" i="1"/>
  <c r="G428" i="1"/>
  <c r="H428" i="1"/>
  <c r="G433" i="1"/>
  <c r="H433" i="1"/>
  <c r="G436" i="1"/>
  <c r="H436" i="1"/>
  <c r="G441" i="1"/>
  <c r="H441" i="1"/>
  <c r="G444" i="1"/>
  <c r="H444" i="1"/>
  <c r="G449" i="1"/>
  <c r="H449" i="1"/>
  <c r="G452" i="1"/>
  <c r="H452" i="1"/>
  <c r="G457" i="1"/>
  <c r="H457" i="1"/>
  <c r="G465" i="1"/>
  <c r="H465" i="1"/>
  <c r="G468" i="1"/>
  <c r="H468" i="1"/>
  <c r="G473" i="1"/>
  <c r="H473" i="1"/>
  <c r="G476" i="1"/>
  <c r="H476" i="1"/>
  <c r="G481" i="1"/>
  <c r="H481" i="1"/>
  <c r="G484" i="1"/>
  <c r="H484" i="1"/>
  <c r="G489" i="1"/>
  <c r="H489" i="1"/>
  <c r="G492" i="1"/>
  <c r="H492" i="1"/>
  <c r="G497" i="1"/>
  <c r="H497" i="1"/>
  <c r="G500" i="1"/>
  <c r="H500" i="1"/>
  <c r="G505" i="1"/>
  <c r="H505" i="1"/>
  <c r="G508" i="1"/>
  <c r="H508" i="1"/>
  <c r="G513" i="1"/>
  <c r="H513" i="1"/>
  <c r="G516" i="1"/>
  <c r="H516" i="1"/>
  <c r="G521" i="1"/>
  <c r="H521" i="1"/>
  <c r="G577" i="1"/>
  <c r="H577" i="1"/>
  <c r="G580" i="1"/>
  <c r="H580" i="1"/>
  <c r="G585" i="1"/>
  <c r="H585" i="1"/>
  <c r="G589" i="1"/>
  <c r="H589" i="1"/>
  <c r="G592" i="1"/>
  <c r="H592" i="1"/>
  <c r="G597" i="1"/>
  <c r="G600" i="1"/>
  <c r="H600" i="1"/>
  <c r="G605" i="1"/>
  <c r="H605" i="1"/>
  <c r="G608" i="1"/>
  <c r="H608" i="1"/>
  <c r="G613" i="1"/>
  <c r="H613" i="1"/>
  <c r="G616" i="1"/>
  <c r="H616" i="1"/>
  <c r="G643" i="1"/>
  <c r="H643" i="1"/>
  <c r="G646" i="1"/>
  <c r="H646" i="1"/>
  <c r="G651" i="1"/>
  <c r="H651" i="1"/>
  <c r="G654" i="1"/>
  <c r="H654" i="1"/>
  <c r="G659" i="1"/>
  <c r="H659" i="1"/>
  <c r="G662" i="1"/>
  <c r="H662" i="1"/>
  <c r="G667" i="1"/>
  <c r="H667" i="1"/>
  <c r="G670" i="1"/>
  <c r="H670" i="1"/>
  <c r="G675" i="1"/>
  <c r="H675" i="1"/>
  <c r="G678" i="1"/>
  <c r="H678" i="1"/>
  <c r="G683" i="1"/>
  <c r="H683" i="1"/>
  <c r="G686" i="1"/>
  <c r="H686" i="1"/>
  <c r="G691" i="1"/>
  <c r="H691" i="1"/>
  <c r="G694" i="1"/>
  <c r="H694" i="1"/>
  <c r="G699" i="1"/>
  <c r="H699" i="1"/>
  <c r="G702" i="1"/>
  <c r="H702" i="1"/>
  <c r="G707" i="1"/>
  <c r="H707" i="1"/>
  <c r="G710" i="1"/>
  <c r="H710" i="1"/>
  <c r="G715" i="1"/>
  <c r="H715" i="1"/>
  <c r="G718" i="1"/>
  <c r="H718" i="1"/>
  <c r="G723" i="1"/>
  <c r="H723" i="1"/>
  <c r="G726" i="1"/>
  <c r="H726" i="1"/>
  <c r="G731" i="1"/>
  <c r="H731" i="1"/>
  <c r="G734" i="1"/>
  <c r="H734" i="1"/>
  <c r="G739" i="1"/>
  <c r="H739" i="1"/>
  <c r="G742" i="1"/>
  <c r="H742" i="1"/>
  <c r="G747" i="1"/>
  <c r="H747" i="1"/>
  <c r="G750" i="1"/>
  <c r="H750" i="1"/>
  <c r="G755" i="1"/>
  <c r="H755" i="1"/>
  <c r="G758" i="1"/>
  <c r="H758" i="1"/>
  <c r="G763" i="1"/>
  <c r="H763" i="1"/>
  <c r="G766" i="1"/>
  <c r="H766" i="1"/>
  <c r="G771" i="1"/>
  <c r="H771" i="1"/>
  <c r="G774" i="1"/>
  <c r="H774" i="1"/>
  <c r="G779" i="1"/>
  <c r="H779" i="1"/>
  <c r="G782" i="1"/>
  <c r="H782" i="1"/>
  <c r="G787" i="1"/>
  <c r="H787" i="1"/>
  <c r="G790" i="1"/>
  <c r="H790" i="1"/>
  <c r="G795" i="1"/>
  <c r="H795" i="1"/>
  <c r="G798" i="1"/>
  <c r="H798" i="1"/>
  <c r="G803" i="1"/>
  <c r="H803" i="1"/>
  <c r="G806" i="1"/>
  <c r="H806" i="1"/>
  <c r="G811" i="1"/>
  <c r="H811" i="1"/>
  <c r="G814" i="1"/>
  <c r="H814" i="1"/>
  <c r="G819" i="1"/>
  <c r="H819" i="1"/>
  <c r="G822" i="1"/>
  <c r="H822" i="1"/>
  <c r="G827" i="1"/>
  <c r="H827" i="1"/>
  <c r="G830" i="1"/>
  <c r="H830" i="1"/>
  <c r="G835" i="1"/>
  <c r="H835" i="1"/>
  <c r="G838" i="1"/>
  <c r="H838" i="1"/>
  <c r="G843" i="1"/>
  <c r="H843" i="1"/>
  <c r="G846" i="1"/>
  <c r="H846" i="1"/>
  <c r="G851" i="1"/>
  <c r="H851" i="1"/>
  <c r="G854" i="1"/>
  <c r="H854" i="1"/>
  <c r="G859" i="1"/>
  <c r="H859" i="1"/>
  <c r="G862" i="1"/>
  <c r="H862" i="1"/>
  <c r="G867" i="1"/>
  <c r="H867" i="1"/>
  <c r="G870" i="1"/>
  <c r="H870" i="1"/>
  <c r="G875" i="1"/>
  <c r="H875" i="1"/>
  <c r="G878" i="1"/>
  <c r="H878" i="1"/>
  <c r="G883" i="1"/>
  <c r="H883" i="1"/>
  <c r="G886" i="1"/>
  <c r="H886" i="1"/>
  <c r="G891" i="1"/>
  <c r="H891" i="1"/>
  <c r="G894" i="1"/>
  <c r="H894" i="1"/>
  <c r="G899" i="1"/>
  <c r="H899" i="1"/>
  <c r="G902" i="1"/>
  <c r="H902" i="1"/>
  <c r="G907" i="1"/>
  <c r="H907" i="1"/>
  <c r="G910" i="1"/>
  <c r="H910" i="1"/>
  <c r="G915" i="1"/>
  <c r="H915" i="1"/>
  <c r="G918" i="1"/>
  <c r="H918" i="1"/>
  <c r="G923" i="1"/>
  <c r="H923" i="1"/>
  <c r="G926" i="1"/>
  <c r="H926" i="1"/>
  <c r="G931" i="1"/>
  <c r="H931" i="1"/>
  <c r="G934" i="1"/>
  <c r="H934"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G994" i="1"/>
  <c r="H994" i="1"/>
  <c r="G1113" i="1"/>
  <c r="H1113" i="1"/>
  <c r="G1116" i="1"/>
  <c r="H1116" i="1"/>
  <c r="G1121" i="1"/>
  <c r="H1121" i="1"/>
  <c r="G1124" i="1"/>
  <c r="H1124" i="1"/>
  <c r="G1129" i="1"/>
  <c r="H1129" i="1"/>
  <c r="G1132" i="1"/>
  <c r="H1132" i="1"/>
  <c r="G1137" i="1"/>
  <c r="H1137" i="1"/>
  <c r="G1140" i="1"/>
  <c r="H1140" i="1"/>
  <c r="G1145" i="1"/>
  <c r="H1145" i="1"/>
  <c r="G1148" i="1"/>
  <c r="H1148" i="1"/>
  <c r="H1529" i="1"/>
  <c r="G1529" i="1"/>
  <c r="G1560" i="1"/>
  <c r="H1560" i="1"/>
  <c r="G1568" i="1"/>
  <c r="H1568" i="1"/>
  <c r="G404" i="1"/>
  <c r="H404" i="1"/>
  <c r="G421" i="1"/>
  <c r="H421" i="1"/>
  <c r="G424" i="1"/>
  <c r="H424" i="1"/>
  <c r="G461" i="1"/>
  <c r="H461" i="1"/>
  <c r="G464" i="1"/>
  <c r="H464" i="1"/>
  <c r="G469" i="1"/>
  <c r="H469" i="1"/>
  <c r="G472" i="1"/>
  <c r="H472" i="1"/>
  <c r="G480" i="1"/>
  <c r="H480" i="1"/>
  <c r="G485" i="1"/>
  <c r="H485" i="1"/>
  <c r="G488" i="1"/>
  <c r="H488" i="1"/>
  <c r="G512" i="1"/>
  <c r="H512" i="1"/>
  <c r="G517" i="1"/>
  <c r="H517" i="1"/>
  <c r="G520" i="1"/>
  <c r="H520" i="1"/>
  <c r="G576" i="1"/>
  <c r="H576" i="1"/>
  <c r="G581" i="1"/>
  <c r="H581" i="1"/>
  <c r="G584" i="1"/>
  <c r="H584" i="1"/>
  <c r="G588" i="1"/>
  <c r="H588" i="1"/>
  <c r="G593" i="1"/>
  <c r="H593" i="1"/>
  <c r="G596" i="1"/>
  <c r="H596" i="1"/>
  <c r="G601" i="1"/>
  <c r="H601" i="1"/>
  <c r="G632" i="1"/>
  <c r="H632" i="1"/>
  <c r="G642" i="1"/>
  <c r="H642" i="1"/>
  <c r="G647" i="1"/>
  <c r="H647" i="1"/>
  <c r="G650" i="1"/>
  <c r="H650" i="1"/>
  <c r="G655" i="1"/>
  <c r="H655" i="1"/>
  <c r="G666" i="1"/>
  <c r="H666" i="1"/>
  <c r="G671" i="1"/>
  <c r="H671" i="1"/>
  <c r="G682" i="1"/>
  <c r="H682" i="1"/>
  <c r="G687" i="1"/>
  <c r="H687" i="1"/>
  <c r="G690" i="1"/>
  <c r="H690" i="1"/>
  <c r="G695" i="1"/>
  <c r="H695" i="1"/>
  <c r="G714" i="1"/>
  <c r="H714" i="1"/>
  <c r="G722" i="1"/>
  <c r="H722" i="1"/>
  <c r="G727" i="1"/>
  <c r="H727" i="1"/>
  <c r="G738" i="1"/>
  <c r="H738" i="1"/>
  <c r="G743" i="1"/>
  <c r="H743" i="1"/>
  <c r="G754" i="1"/>
  <c r="H754" i="1"/>
  <c r="G759" i="1"/>
  <c r="H759" i="1"/>
  <c r="G770" i="1"/>
  <c r="H770" i="1"/>
  <c r="G775" i="1"/>
  <c r="H775" i="1"/>
  <c r="G786" i="1"/>
  <c r="H786" i="1"/>
  <c r="G791" i="1"/>
  <c r="H791" i="1"/>
  <c r="G810" i="1"/>
  <c r="H810" i="1"/>
  <c r="G815" i="1"/>
  <c r="H815" i="1"/>
  <c r="G826" i="1"/>
  <c r="H826" i="1"/>
  <c r="G831" i="1"/>
  <c r="H831" i="1"/>
  <c r="G834" i="1"/>
  <c r="H834" i="1"/>
  <c r="G842" i="1"/>
  <c r="H842" i="1"/>
  <c r="G847" i="1"/>
  <c r="H847" i="1"/>
  <c r="G850" i="1"/>
  <c r="H850" i="1"/>
  <c r="G855" i="1"/>
  <c r="H855" i="1"/>
  <c r="G866" i="1"/>
  <c r="H866" i="1"/>
  <c r="G871" i="1"/>
  <c r="H871" i="1"/>
  <c r="G874" i="1"/>
  <c r="H874" i="1"/>
  <c r="G879" i="1"/>
  <c r="H879" i="1"/>
  <c r="G890" i="1"/>
  <c r="H890" i="1"/>
  <c r="G895" i="1"/>
  <c r="H895" i="1"/>
  <c r="G898" i="1"/>
  <c r="H898" i="1"/>
  <c r="G903" i="1"/>
  <c r="H903" i="1"/>
  <c r="G919" i="1"/>
  <c r="H919" i="1"/>
  <c r="G927" i="1"/>
  <c r="H927" i="1"/>
  <c r="G1159" i="1"/>
  <c r="H1159" i="1"/>
  <c r="G381" i="1"/>
  <c r="H381" i="1"/>
  <c r="G384" i="1"/>
  <c r="H384" i="1"/>
  <c r="G533" i="1"/>
  <c r="H533" i="1"/>
  <c r="G536" i="1"/>
  <c r="H536" i="1"/>
  <c r="G544" i="1"/>
  <c r="H544" i="1"/>
  <c r="G557" i="1"/>
  <c r="H557" i="1"/>
  <c r="G560" i="1"/>
  <c r="H560" i="1"/>
  <c r="G565" i="1"/>
  <c r="H565" i="1"/>
  <c r="G568" i="1"/>
  <c r="H568" i="1"/>
  <c r="G624" i="1"/>
  <c r="H624" i="1"/>
  <c r="G1000" i="1"/>
  <c r="H1000" i="1"/>
  <c r="G1005" i="1"/>
  <c r="H1005" i="1"/>
  <c r="G1008" i="1"/>
  <c r="H1008" i="1"/>
  <c r="G1016" i="1"/>
  <c r="H1016" i="1"/>
  <c r="G1021" i="1"/>
  <c r="H1021" i="1"/>
  <c r="G1024" i="1"/>
  <c r="H1024" i="1"/>
  <c r="G1032" i="1"/>
  <c r="H1032" i="1"/>
  <c r="G1037" i="1"/>
  <c r="H1037" i="1"/>
  <c r="G1040" i="1"/>
  <c r="H1040" i="1"/>
  <c r="G1045" i="1"/>
  <c r="H1045" i="1"/>
  <c r="G1185" i="1"/>
  <c r="H1185" i="1"/>
  <c r="G1190" i="1"/>
  <c r="H1190" i="1"/>
  <c r="G1198" i="1"/>
  <c r="H1198" i="1"/>
  <c r="G1230" i="1"/>
  <c r="H1230" i="1"/>
  <c r="G1241" i="1"/>
  <c r="H1241" i="1"/>
  <c r="G1246" i="1"/>
  <c r="H1246" i="1"/>
  <c r="G1257" i="1"/>
  <c r="H1257" i="1"/>
  <c r="G1262" i="1"/>
  <c r="H1262" i="1"/>
  <c r="H1331" i="1"/>
  <c r="G1331" i="1"/>
  <c r="H1335" i="1"/>
  <c r="G1335" i="1"/>
  <c r="H1341" i="1"/>
  <c r="G1341" i="1"/>
  <c r="H1347" i="1"/>
  <c r="G1347" i="1"/>
  <c r="H1351" i="1"/>
  <c r="G1351" i="1"/>
  <c r="H1355" i="1"/>
  <c r="G1355" i="1"/>
  <c r="H1361" i="1"/>
  <c r="G1361" i="1"/>
  <c r="H1367" i="1"/>
  <c r="G1367" i="1"/>
  <c r="H1371" i="1"/>
  <c r="G1371" i="1"/>
  <c r="H1375" i="1"/>
  <c r="G1375" i="1"/>
  <c r="H1379" i="1"/>
  <c r="G1379" i="1"/>
  <c r="H1387" i="1"/>
  <c r="G1387" i="1"/>
  <c r="H1391" i="1"/>
  <c r="G1391" i="1"/>
  <c r="H1395" i="1"/>
  <c r="G1395" i="1"/>
  <c r="H1399" i="1"/>
  <c r="G1399" i="1"/>
  <c r="H1403" i="1"/>
  <c r="G1403" i="1"/>
  <c r="H1405" i="1"/>
  <c r="G1405" i="1"/>
  <c r="H269" i="1"/>
  <c r="H273" i="1"/>
  <c r="H277" i="1"/>
  <c r="H281" i="1"/>
  <c r="H290" i="1"/>
  <c r="H298" i="1"/>
  <c r="H302" i="1"/>
  <c r="H310" i="1"/>
  <c r="H314" i="1"/>
  <c r="H318" i="1"/>
  <c r="H322" i="1"/>
  <c r="H326" i="1"/>
  <c r="H330" i="1"/>
  <c r="H334" i="1"/>
  <c r="H338" i="1"/>
  <c r="H342" i="1"/>
  <c r="H350" i="1"/>
  <c r="H354" i="1"/>
  <c r="H362" i="1"/>
  <c r="H366" i="1"/>
  <c r="H370" i="1"/>
  <c r="H374" i="1"/>
  <c r="H378" i="1"/>
  <c r="G380" i="1"/>
  <c r="H380" i="1"/>
  <c r="G385" i="1"/>
  <c r="H385" i="1"/>
  <c r="G388" i="1"/>
  <c r="H388" i="1"/>
  <c r="G393" i="1"/>
  <c r="H393" i="1"/>
  <c r="G396" i="1"/>
  <c r="H396" i="1"/>
  <c r="G401" i="1"/>
  <c r="H401" i="1"/>
  <c r="G524" i="1"/>
  <c r="H524" i="1"/>
  <c r="G529" i="1"/>
  <c r="H529" i="1"/>
  <c r="G532" i="1"/>
  <c r="H532" i="1"/>
  <c r="G537" i="1"/>
  <c r="H537" i="1"/>
  <c r="G540" i="1"/>
  <c r="H540" i="1"/>
  <c r="G545" i="1"/>
  <c r="H545" i="1"/>
  <c r="G548" i="1"/>
  <c r="H548" i="1"/>
  <c r="G553" i="1"/>
  <c r="H553" i="1"/>
  <c r="G556" i="1"/>
  <c r="H556" i="1"/>
  <c r="G564" i="1"/>
  <c r="H564" i="1"/>
  <c r="G569" i="1"/>
  <c r="H569" i="1"/>
  <c r="G572" i="1"/>
  <c r="H572" i="1"/>
  <c r="G620" i="1"/>
  <c r="H620" i="1"/>
  <c r="G625" i="1"/>
  <c r="H625" i="1"/>
  <c r="G628" i="1"/>
  <c r="H628" i="1"/>
  <c r="G1057" i="1"/>
  <c r="H1057" i="1"/>
  <c r="G1060" i="1"/>
  <c r="H1060" i="1"/>
  <c r="G1068" i="1"/>
  <c r="H1068" i="1"/>
  <c r="G1073" i="1"/>
  <c r="H1073" i="1"/>
  <c r="G1076" i="1"/>
  <c r="H1076" i="1"/>
  <c r="G1081" i="1"/>
  <c r="H1081" i="1"/>
  <c r="G1089" i="1"/>
  <c r="H1089" i="1"/>
  <c r="G1092" i="1"/>
  <c r="H1092" i="1"/>
  <c r="G1097" i="1"/>
  <c r="H1097" i="1"/>
  <c r="G1100" i="1"/>
  <c r="H1100" i="1"/>
  <c r="G1105" i="1"/>
  <c r="H1105" i="1"/>
  <c r="G1108" i="1"/>
  <c r="H1108" i="1"/>
  <c r="H1521" i="1"/>
  <c r="G1521" i="1"/>
  <c r="G383" i="1"/>
  <c r="G387" i="1"/>
  <c r="G395" i="1"/>
  <c r="G399" i="1"/>
  <c r="G411" i="1"/>
  <c r="G419" i="1"/>
  <c r="G423" i="1"/>
  <c r="G427" i="1"/>
  <c r="G431" i="1"/>
  <c r="G435" i="1"/>
  <c r="G439" i="1"/>
  <c r="G443" i="1"/>
  <c r="G447" i="1"/>
  <c r="G451" i="1"/>
  <c r="G455" i="1"/>
  <c r="G459" i="1"/>
  <c r="G463" i="1"/>
  <c r="G467" i="1"/>
  <c r="G471" i="1"/>
  <c r="G475" i="1"/>
  <c r="G479" i="1"/>
  <c r="G483" i="1"/>
  <c r="G487" i="1"/>
  <c r="G491" i="1"/>
  <c r="G495" i="1"/>
  <c r="G499" i="1"/>
  <c r="G503" i="1"/>
  <c r="G507" i="1"/>
  <c r="G511" i="1"/>
  <c r="G515" i="1"/>
  <c r="G527" i="1"/>
  <c r="G531" i="1"/>
  <c r="G535" i="1"/>
  <c r="G539" i="1"/>
  <c r="G543" i="1"/>
  <c r="G547" i="1"/>
  <c r="G551" i="1"/>
  <c r="G555" i="1"/>
  <c r="G559" i="1"/>
  <c r="G563" i="1"/>
  <c r="G567" i="1"/>
  <c r="G575" i="1"/>
  <c r="G579" i="1"/>
  <c r="G583" i="1"/>
  <c r="G591" i="1"/>
  <c r="G595" i="1"/>
  <c r="G599" i="1"/>
  <c r="G603" i="1"/>
  <c r="G607" i="1"/>
  <c r="G611" i="1"/>
  <c r="G615" i="1"/>
  <c r="G623" i="1"/>
  <c r="G627"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G996" i="1"/>
  <c r="H996" i="1"/>
  <c r="G1001" i="1"/>
  <c r="H1001" i="1"/>
  <c r="G1004" i="1"/>
  <c r="H1004" i="1"/>
  <c r="G1009" i="1"/>
  <c r="H1009" i="1"/>
  <c r="G1012" i="1"/>
  <c r="H1012" i="1"/>
  <c r="G1017" i="1"/>
  <c r="H1017" i="1"/>
  <c r="G1020" i="1"/>
  <c r="H1020" i="1"/>
  <c r="G1025" i="1"/>
  <c r="H1025" i="1"/>
  <c r="G1028" i="1"/>
  <c r="H1028" i="1"/>
  <c r="G1033" i="1"/>
  <c r="H1033" i="1"/>
  <c r="G1036" i="1"/>
  <c r="H1036" i="1"/>
  <c r="G1041" i="1"/>
  <c r="H1041" i="1"/>
  <c r="G1044" i="1"/>
  <c r="H1044" i="1"/>
  <c r="G1053" i="1"/>
  <c r="H1053" i="1"/>
  <c r="G1061" i="1"/>
  <c r="H1061" i="1"/>
  <c r="G1064" i="1"/>
  <c r="H1064" i="1"/>
  <c r="G1069" i="1"/>
  <c r="H1069" i="1"/>
  <c r="G1072" i="1"/>
  <c r="H1072" i="1"/>
  <c r="G1077" i="1"/>
  <c r="H1077" i="1"/>
  <c r="G1080" i="1"/>
  <c r="H1080" i="1"/>
  <c r="G1085" i="1"/>
  <c r="H1085" i="1"/>
  <c r="G1088" i="1"/>
  <c r="H1088" i="1"/>
  <c r="G1093" i="1"/>
  <c r="H1093" i="1"/>
  <c r="G1101" i="1"/>
  <c r="H1101" i="1"/>
  <c r="G1104" i="1"/>
  <c r="H1104" i="1"/>
  <c r="G1109" i="1"/>
  <c r="H1109" i="1"/>
  <c r="G1117" i="1"/>
  <c r="H1117" i="1"/>
  <c r="G1120" i="1"/>
  <c r="H1120" i="1"/>
  <c r="G1125" i="1"/>
  <c r="H1125" i="1"/>
  <c r="G1128" i="1"/>
  <c r="H1128" i="1"/>
  <c r="G1133" i="1"/>
  <c r="H1133" i="1"/>
  <c r="G1136" i="1"/>
  <c r="H1136" i="1"/>
  <c r="G1141" i="1"/>
  <c r="H1141" i="1"/>
  <c r="G1144" i="1"/>
  <c r="H1144" i="1"/>
  <c r="G1149" i="1"/>
  <c r="H1149" i="1"/>
  <c r="G1155" i="1"/>
  <c r="H1155" i="1"/>
  <c r="G1158" i="1"/>
  <c r="H1158" i="1"/>
  <c r="G1163" i="1"/>
  <c r="H1163" i="1"/>
  <c r="G1166" i="1"/>
  <c r="H1166" i="1"/>
  <c r="G1171" i="1"/>
  <c r="H1171" i="1"/>
  <c r="G1174" i="1"/>
  <c r="H1174" i="1"/>
  <c r="G1179" i="1"/>
  <c r="H1179" i="1"/>
  <c r="G1182" i="1"/>
  <c r="H1182" i="1"/>
  <c r="G1300" i="1"/>
  <c r="G1303" i="1"/>
  <c r="H1303" i="1"/>
  <c r="G1308" i="1"/>
  <c r="H1308" i="1"/>
  <c r="H1311" i="1"/>
  <c r="G1311" i="1"/>
  <c r="H1313" i="1"/>
  <c r="G1313" i="1"/>
  <c r="H1315" i="1"/>
  <c r="G1315" i="1"/>
  <c r="H1317" i="1"/>
  <c r="G1317" i="1"/>
  <c r="H1319" i="1"/>
  <c r="G1319" i="1"/>
  <c r="H1321" i="1"/>
  <c r="G1321" i="1"/>
  <c r="H1323" i="1"/>
  <c r="G1323" i="1"/>
  <c r="H1325" i="1"/>
  <c r="G1325" i="1"/>
  <c r="H1327" i="1"/>
  <c r="G1327" i="1"/>
  <c r="H1486" i="1"/>
  <c r="G1486" i="1"/>
  <c r="H1494" i="1"/>
  <c r="G1494" i="1"/>
  <c r="H1502" i="1"/>
  <c r="G1502" i="1"/>
  <c r="H1510" i="1"/>
  <c r="G1510" i="1"/>
  <c r="D515" i="4"/>
  <c r="F522" i="4"/>
  <c r="G203" i="9"/>
  <c r="E203" i="9" s="1"/>
  <c r="B203" i="9" s="1"/>
  <c r="G382" i="1"/>
  <c r="G386" i="1"/>
  <c r="G390" i="1"/>
  <c r="G394" i="1"/>
  <c r="G398" i="1"/>
  <c r="G406" i="1"/>
  <c r="G418" i="1"/>
  <c r="G422" i="1"/>
  <c r="G426" i="1"/>
  <c r="G430" i="1"/>
  <c r="G434" i="1"/>
  <c r="G438" i="1"/>
  <c r="G442" i="1"/>
  <c r="G446" i="1"/>
  <c r="G450" i="1"/>
  <c r="G454" i="1"/>
  <c r="G458" i="1"/>
  <c r="G462" i="1"/>
  <c r="G470" i="1"/>
  <c r="G474" i="1"/>
  <c r="G482" i="1"/>
  <c r="G486" i="1"/>
  <c r="G490" i="1"/>
  <c r="G494" i="1"/>
  <c r="G498" i="1"/>
  <c r="G502" i="1"/>
  <c r="G506" i="1"/>
  <c r="G510" i="1"/>
  <c r="G514" i="1"/>
  <c r="G518" i="1"/>
  <c r="G526" i="1"/>
  <c r="G530" i="1"/>
  <c r="G534" i="1"/>
  <c r="G538" i="1"/>
  <c r="G542" i="1"/>
  <c r="G546" i="1"/>
  <c r="G550" i="1"/>
  <c r="G554" i="1"/>
  <c r="G558" i="1"/>
  <c r="G562" i="1"/>
  <c r="G566" i="1"/>
  <c r="G570" i="1"/>
  <c r="G578" i="1"/>
  <c r="G582" i="1"/>
  <c r="G586" i="1"/>
  <c r="G590" i="1"/>
  <c r="G594" i="1"/>
  <c r="G598" i="1"/>
  <c r="G602" i="1"/>
  <c r="G606" i="1"/>
  <c r="G610" i="1"/>
  <c r="G614" i="1"/>
  <c r="G618" i="1"/>
  <c r="G622" i="1"/>
  <c r="G626" i="1"/>
  <c r="G1186" i="1"/>
  <c r="H1186" i="1"/>
  <c r="G1189" i="1"/>
  <c r="H1189" i="1"/>
  <c r="G1194" i="1"/>
  <c r="H1194" i="1"/>
  <c r="G1197" i="1"/>
  <c r="H1197" i="1"/>
  <c r="G1202" i="1"/>
  <c r="H1202" i="1"/>
  <c r="G1205" i="1"/>
  <c r="H1205" i="1"/>
  <c r="G1210" i="1"/>
  <c r="H1210" i="1"/>
  <c r="G1213" i="1"/>
  <c r="H1213" i="1"/>
  <c r="G1218" i="1"/>
  <c r="H1218" i="1"/>
  <c r="G1221" i="1"/>
  <c r="H1221" i="1"/>
  <c r="G1226" i="1"/>
  <c r="H1226" i="1"/>
  <c r="G1229" i="1"/>
  <c r="H1229" i="1"/>
  <c r="G1234" i="1"/>
  <c r="H1234" i="1"/>
  <c r="G1237" i="1"/>
  <c r="H1237" i="1"/>
  <c r="G1242" i="1"/>
  <c r="H1242" i="1"/>
  <c r="G1245" i="1"/>
  <c r="H1245" i="1"/>
  <c r="G1250" i="1"/>
  <c r="H1250" i="1"/>
  <c r="G1253" i="1"/>
  <c r="H1253" i="1"/>
  <c r="G1258" i="1"/>
  <c r="H1258" i="1"/>
  <c r="G1261" i="1"/>
  <c r="H1261" i="1"/>
  <c r="G1266" i="1"/>
  <c r="H1266" i="1"/>
  <c r="G1269" i="1"/>
  <c r="H1269" i="1"/>
  <c r="G1274" i="1"/>
  <c r="H1274" i="1"/>
  <c r="G1277" i="1"/>
  <c r="H1277" i="1"/>
  <c r="G1282" i="1"/>
  <c r="H1282" i="1"/>
  <c r="G1285" i="1"/>
  <c r="H1285" i="1"/>
  <c r="G1290" i="1"/>
  <c r="H1290" i="1"/>
  <c r="G1292" i="1"/>
  <c r="H1292" i="1"/>
  <c r="G1295" i="1"/>
  <c r="H1295" i="1"/>
  <c r="G1445" i="1"/>
  <c r="H1445" i="1"/>
  <c r="J1445" i="1"/>
  <c r="H1457" i="1"/>
  <c r="G1457" i="1"/>
  <c r="J1457" i="1"/>
  <c r="G1418" i="1"/>
  <c r="H1418" i="1"/>
  <c r="G1421" i="1"/>
  <c r="H1421" i="1"/>
  <c r="H1440" i="1"/>
  <c r="G1440" i="1"/>
  <c r="J1440" i="1"/>
  <c r="J1446" i="1"/>
  <c r="G1446" i="1"/>
  <c r="H1446" i="1"/>
  <c r="J1458" i="1"/>
  <c r="G1458" i="1"/>
  <c r="H1458" i="1"/>
  <c r="H1468" i="1"/>
  <c r="G1468" i="1"/>
  <c r="G1291" i="1"/>
  <c r="H1291" i="1"/>
  <c r="G1296" i="1"/>
  <c r="H1296" i="1"/>
  <c r="G1304" i="1"/>
  <c r="H1304" i="1"/>
  <c r="G1307" i="1"/>
  <c r="H1307" i="1"/>
  <c r="G1410" i="1"/>
  <c r="H1410" i="1"/>
  <c r="G1413" i="1"/>
  <c r="H1413" i="1"/>
  <c r="G1425" i="1"/>
  <c r="H1425" i="1"/>
  <c r="G1430" i="1"/>
  <c r="H1430" i="1"/>
  <c r="G1433" i="1"/>
  <c r="H1433" i="1"/>
  <c r="J1463" i="1"/>
  <c r="H1463" i="1"/>
  <c r="G1463" i="1"/>
  <c r="G1532" i="1"/>
  <c r="H1532" i="1"/>
  <c r="H1562" i="1"/>
  <c r="G1562" i="1"/>
  <c r="H1574" i="1"/>
  <c r="G1574" i="1"/>
  <c r="G1577" i="1"/>
  <c r="H1577" i="1"/>
  <c r="D44" i="4"/>
  <c r="F45" i="4"/>
  <c r="G1294" i="1"/>
  <c r="G1298" i="1"/>
  <c r="G1302" i="1"/>
  <c r="G1306" i="1"/>
  <c r="G1310" i="1"/>
  <c r="G1414" i="1"/>
  <c r="H1414" i="1"/>
  <c r="G1417" i="1"/>
  <c r="H1417" i="1"/>
  <c r="G1422" i="1"/>
  <c r="H1422" i="1"/>
  <c r="J1450" i="1"/>
  <c r="G1450" i="1"/>
  <c r="I1450" i="1" s="1"/>
  <c r="J1467" i="1"/>
  <c r="H1467" i="1"/>
  <c r="G1467" i="1"/>
  <c r="G1484" i="1"/>
  <c r="H1484" i="1"/>
  <c r="G1492" i="1"/>
  <c r="H1492" i="1"/>
  <c r="G1500" i="1"/>
  <c r="H1500" i="1"/>
  <c r="G1508" i="1"/>
  <c r="H1508" i="1"/>
  <c r="G1516" i="1"/>
  <c r="H1516" i="1"/>
  <c r="H1557" i="1"/>
  <c r="G1557" i="1"/>
  <c r="H1565" i="1"/>
  <c r="G1565" i="1"/>
  <c r="D124" i="4"/>
  <c r="F125" i="4"/>
  <c r="G1293" i="1"/>
  <c r="G1297" i="1"/>
  <c r="G1301" i="1"/>
  <c r="G1305" i="1"/>
  <c r="G1309"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H1386" i="1"/>
  <c r="G1386" i="1"/>
  <c r="H1388" i="1"/>
  <c r="G1388" i="1"/>
  <c r="H1390" i="1"/>
  <c r="G1390" i="1"/>
  <c r="H1392" i="1"/>
  <c r="G1392" i="1"/>
  <c r="H1394" i="1"/>
  <c r="G1394" i="1"/>
  <c r="H1396" i="1"/>
  <c r="G1396" i="1"/>
  <c r="H1398" i="1"/>
  <c r="G1398" i="1"/>
  <c r="H1400" i="1"/>
  <c r="G1400" i="1"/>
  <c r="H1402" i="1"/>
  <c r="G1402" i="1"/>
  <c r="H1404" i="1"/>
  <c r="G1404" i="1"/>
  <c r="G1406" i="1"/>
  <c r="H1406" i="1"/>
  <c r="G1426" i="1"/>
  <c r="H1426" i="1"/>
  <c r="G1429" i="1"/>
  <c r="H1429" i="1"/>
  <c r="G1434" i="1"/>
  <c r="H1434" i="1"/>
  <c r="G1438" i="1"/>
  <c r="H1438" i="1"/>
  <c r="G1441" i="1"/>
  <c r="H1441" i="1"/>
  <c r="H1444" i="1"/>
  <c r="G1444" i="1"/>
  <c r="H1449" i="1"/>
  <c r="G1449" i="1"/>
  <c r="H1461" i="1"/>
  <c r="G1461" i="1"/>
  <c r="H1464" i="1"/>
  <c r="G1464" i="1"/>
  <c r="J1473" i="1"/>
  <c r="H1473" i="1"/>
  <c r="G1473" i="1"/>
  <c r="J1478" i="1"/>
  <c r="H1478" i="1"/>
  <c r="G1478" i="1"/>
  <c r="H1489" i="1"/>
  <c r="G1489" i="1"/>
  <c r="H1497" i="1"/>
  <c r="G1497" i="1"/>
  <c r="H1505" i="1"/>
  <c r="G1505" i="1"/>
  <c r="H1513" i="1"/>
  <c r="G1513" i="1"/>
  <c r="H1526" i="1"/>
  <c r="G1526" i="1"/>
  <c r="H1534" i="1"/>
  <c r="G1534" i="1"/>
  <c r="H1579" i="1"/>
  <c r="G1579" i="1"/>
  <c r="F216" i="4"/>
  <c r="D215" i="4"/>
  <c r="F331" i="4"/>
  <c r="D311" i="4"/>
  <c r="J1474" i="1"/>
  <c r="J1479" i="1"/>
  <c r="F153" i="4"/>
  <c r="D152" i="4"/>
  <c r="F352" i="4"/>
  <c r="D351" i="4"/>
  <c r="E643" i="4"/>
  <c r="D637" i="1" s="1"/>
  <c r="E644" i="4"/>
  <c r="D638" i="1" s="1"/>
  <c r="G1412" i="1"/>
  <c r="G1416" i="1"/>
  <c r="G1420" i="1"/>
  <c r="G1428" i="1"/>
  <c r="G1432" i="1"/>
  <c r="H1447" i="1"/>
  <c r="I1447" i="1" s="1"/>
  <c r="J1447" i="1"/>
  <c r="H1448" i="1"/>
  <c r="I1448" i="1" s="1"/>
  <c r="H1451" i="1"/>
  <c r="J1451" i="1"/>
  <c r="H1452" i="1"/>
  <c r="H1455" i="1"/>
  <c r="I1455" i="1" s="1"/>
  <c r="J1455" i="1"/>
  <c r="H1456" i="1"/>
  <c r="H1459" i="1"/>
  <c r="I1459" i="1" s="1"/>
  <c r="J1459" i="1"/>
  <c r="H1460" i="1"/>
  <c r="I1460" i="1" s="1"/>
  <c r="G1480" i="1"/>
  <c r="H1536" i="1"/>
  <c r="G1538" i="1"/>
  <c r="G1541" i="1"/>
  <c r="H1544" i="1"/>
  <c r="G1546" i="1"/>
  <c r="G1549" i="1"/>
  <c r="H1552" i="1"/>
  <c r="G1554" i="1"/>
  <c r="H1571" i="1"/>
  <c r="G1571" i="1"/>
  <c r="F8" i="4"/>
  <c r="E7" i="4"/>
  <c r="D50" i="4"/>
  <c r="F107" i="4"/>
  <c r="D106" i="4"/>
  <c r="F252" i="4"/>
  <c r="F300" i="4"/>
  <c r="D299" i="4"/>
  <c r="F460" i="4"/>
  <c r="D459" i="4"/>
  <c r="G1407" i="1"/>
  <c r="G1411" i="1"/>
  <c r="G1415" i="1"/>
  <c r="G1419" i="1"/>
  <c r="G1427" i="1"/>
  <c r="G1431" i="1"/>
  <c r="G1439" i="1"/>
  <c r="I1439" i="1" s="1"/>
  <c r="J1439" i="1"/>
  <c r="G1443" i="1"/>
  <c r="I1443" i="1" s="1"/>
  <c r="J1443" i="1"/>
  <c r="H1454" i="1"/>
  <c r="H1462" i="1"/>
  <c r="I1462" i="1" s="1"/>
  <c r="J1462" i="1"/>
  <c r="H1466" i="1"/>
  <c r="I1466" i="1" s="1"/>
  <c r="J1466" i="1"/>
  <c r="H1472" i="1"/>
  <c r="J1472" i="1"/>
  <c r="G1474" i="1"/>
  <c r="I1474" i="1" s="1"/>
  <c r="H1477" i="1"/>
  <c r="I1477" i="1" s="1"/>
  <c r="J1477" i="1"/>
  <c r="G1479" i="1"/>
  <c r="F188" i="4"/>
  <c r="F202" i="4"/>
  <c r="F383" i="4"/>
  <c r="D363" i="4"/>
  <c r="H310" i="9"/>
  <c r="F207" i="5"/>
  <c r="D206" i="5"/>
  <c r="D176" i="5" s="1"/>
  <c r="F130" i="6"/>
  <c r="D129" i="6"/>
  <c r="C1576" i="1"/>
  <c r="I36" i="3"/>
  <c r="F40" i="4"/>
  <c r="F62" i="4"/>
  <c r="F120" i="4"/>
  <c r="F169" i="4"/>
  <c r="D163" i="4"/>
  <c r="F197" i="4"/>
  <c r="D196" i="4"/>
  <c r="F264" i="4"/>
  <c r="E459" i="4"/>
  <c r="F530" i="4"/>
  <c r="D529" i="4"/>
  <c r="F594" i="4"/>
  <c r="D593" i="4"/>
  <c r="G308" i="9"/>
  <c r="E206" i="5"/>
  <c r="F36" i="6"/>
  <c r="D35" i="6"/>
  <c r="F61" i="6"/>
  <c r="D114" i="6"/>
  <c r="F54" i="4"/>
  <c r="F244" i="4"/>
  <c r="F427" i="4"/>
  <c r="D421" i="4"/>
  <c r="E529" i="4"/>
  <c r="D567" i="4"/>
  <c r="F574" i="4"/>
  <c r="E593" i="4"/>
  <c r="D587" i="1" s="1"/>
  <c r="F8" i="5"/>
  <c r="E12" i="5"/>
  <c r="D990" i="1" s="1"/>
  <c r="F45" i="5"/>
  <c r="F246" i="5"/>
  <c r="E35" i="6"/>
  <c r="F236" i="4"/>
  <c r="F391" i="4"/>
  <c r="D625" i="4"/>
  <c r="F632" i="4"/>
  <c r="F70" i="5"/>
  <c r="D69" i="5"/>
  <c r="D5" i="6"/>
  <c r="F10" i="6"/>
  <c r="D89" i="6"/>
  <c r="F94" i="6"/>
  <c r="D49" i="8"/>
  <c r="C1524" i="1" s="1"/>
  <c r="F180" i="5"/>
  <c r="F190" i="5"/>
  <c r="M213" i="9"/>
  <c r="G280" i="9"/>
  <c r="E280" i="9" s="1"/>
  <c r="B280" i="9" s="1"/>
  <c r="G212" i="9"/>
  <c r="E212" i="9" s="1"/>
  <c r="B212" i="9" s="1"/>
  <c r="G208" i="9"/>
  <c r="E208" i="9" s="1"/>
  <c r="B208" i="9" s="1"/>
  <c r="G204" i="9"/>
  <c r="E204" i="9" s="1"/>
  <c r="B204" i="9" s="1"/>
  <c r="G200" i="9"/>
  <c r="E200" i="9" s="1"/>
  <c r="B200" i="9" s="1"/>
  <c r="G196" i="9"/>
  <c r="E196" i="9" s="1"/>
  <c r="B196" i="9" s="1"/>
  <c r="L192" i="9"/>
  <c r="F192" i="9" s="1"/>
  <c r="G191" i="9"/>
  <c r="E191" i="9" s="1"/>
  <c r="B191" i="9" s="1"/>
  <c r="L213" i="9"/>
  <c r="G209" i="9"/>
  <c r="E209" i="9" s="1"/>
  <c r="B209" i="9" s="1"/>
  <c r="G205" i="9"/>
  <c r="E205" i="9" s="1"/>
  <c r="B205" i="9" s="1"/>
  <c r="G201" i="9"/>
  <c r="E201" i="9" s="1"/>
  <c r="B201" i="9" s="1"/>
  <c r="G197" i="9"/>
  <c r="E197" i="9" s="1"/>
  <c r="B197" i="9" s="1"/>
  <c r="G193" i="9"/>
  <c r="E193" i="9" s="1"/>
  <c r="B193" i="9" s="1"/>
  <c r="G192" i="9"/>
  <c r="E192" i="9" s="1"/>
  <c r="B192" i="9" s="1"/>
  <c r="G188" i="9"/>
  <c r="E188" i="9" s="1"/>
  <c r="B188" i="9" s="1"/>
  <c r="G281" i="9"/>
  <c r="E281" i="9" s="1"/>
  <c r="B281" i="9" s="1"/>
  <c r="G279" i="9"/>
  <c r="E279" i="9" s="1"/>
  <c r="B279"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4" i="9"/>
  <c r="E164" i="9" s="1"/>
  <c r="B164" i="9" s="1"/>
  <c r="G163" i="9"/>
  <c r="E163" i="9" s="1"/>
  <c r="B163" i="9" s="1"/>
  <c r="G162" i="9"/>
  <c r="E162" i="9" s="1"/>
  <c r="B162" i="9" s="1"/>
  <c r="G161" i="9"/>
  <c r="E161" i="9" s="1"/>
  <c r="B161" i="9" s="1"/>
  <c r="G207" i="9"/>
  <c r="E207" i="9" s="1"/>
  <c r="B207" i="9" s="1"/>
  <c r="G199" i="9"/>
  <c r="E199" i="9" s="1"/>
  <c r="B199" i="9" s="1"/>
  <c r="G186" i="9"/>
  <c r="E186" i="9" s="1"/>
  <c r="B186" i="9" s="1"/>
  <c r="G166" i="9"/>
  <c r="G190" i="9"/>
  <c r="E190" i="9" s="1"/>
  <c r="B190" i="9" s="1"/>
  <c r="I10" i="9"/>
  <c r="G187" i="9"/>
  <c r="E187" i="9" s="1"/>
  <c r="B187" i="9" s="1"/>
  <c r="D580" i="4"/>
  <c r="D12" i="5"/>
  <c r="D78" i="5"/>
  <c r="E290" i="9"/>
  <c r="B290" i="9" s="1"/>
  <c r="D134" i="5"/>
  <c r="H165" i="9"/>
  <c r="G195" i="9"/>
  <c r="E195" i="9" s="1"/>
  <c r="B195" i="9" s="1"/>
  <c r="G211" i="9"/>
  <c r="E211" i="9" s="1"/>
  <c r="B211" i="9" s="1"/>
  <c r="F603" i="4"/>
  <c r="F149" i="5"/>
  <c r="B37" i="9"/>
  <c r="E44" i="9"/>
  <c r="B44" i="9" s="1"/>
  <c r="E60" i="9"/>
  <c r="B60" i="9" s="1"/>
  <c r="B66" i="9"/>
  <c r="E76" i="9"/>
  <c r="B76" i="9" s="1"/>
  <c r="E92" i="9"/>
  <c r="B92" i="9" s="1"/>
  <c r="E108" i="9"/>
  <c r="B108" i="9" s="1"/>
  <c r="B114" i="9"/>
  <c r="E124" i="9"/>
  <c r="B124" i="9" s="1"/>
  <c r="E134" i="9"/>
  <c r="B134" i="9" s="1"/>
  <c r="E142" i="9"/>
  <c r="B142" i="9" s="1"/>
  <c r="E146" i="9"/>
  <c r="B146" i="9" s="1"/>
  <c r="B151" i="9"/>
  <c r="E154" i="9"/>
  <c r="B154" i="9" s="1"/>
  <c r="B159" i="9"/>
  <c r="F277" i="9"/>
  <c r="B260" i="9"/>
  <c r="B268" i="9"/>
  <c r="B295" i="9"/>
  <c r="B299" i="9"/>
  <c r="B307" i="9"/>
  <c r="F215" i="9"/>
  <c r="B215" i="9" s="1"/>
  <c r="E294" i="9"/>
  <c r="B294" i="9" s="1"/>
  <c r="E298" i="9"/>
  <c r="B298" i="9" s="1"/>
  <c r="E302" i="9"/>
  <c r="B302" i="9" s="1"/>
  <c r="F219" i="9"/>
  <c r="B219" i="9" s="1"/>
  <c r="F223" i="9"/>
  <c r="B223" i="9" s="1"/>
  <c r="F227" i="9"/>
  <c r="B227" i="9" s="1"/>
  <c r="F231" i="9"/>
  <c r="B231" i="9" s="1"/>
  <c r="F235" i="9"/>
  <c r="B235" i="9" s="1"/>
  <c r="F239" i="9"/>
  <c r="B239" i="9" s="1"/>
  <c r="F243" i="9"/>
  <c r="B243" i="9" s="1"/>
  <c r="F247" i="9"/>
  <c r="B247" i="9" s="1"/>
  <c r="F251" i="9"/>
  <c r="B251" i="9" s="1"/>
  <c r="F255" i="9"/>
  <c r="B255" i="9" s="1"/>
  <c r="F258" i="9"/>
  <c r="B258" i="9" s="1"/>
  <c r="F259" i="9"/>
  <c r="B259" i="9" s="1"/>
  <c r="F262" i="9"/>
  <c r="B262" i="9" s="1"/>
  <c r="F263" i="9"/>
  <c r="B263" i="9" s="1"/>
  <c r="F266" i="9"/>
  <c r="B266" i="9" s="1"/>
  <c r="F267" i="9"/>
  <c r="B267" i="9" s="1"/>
  <c r="F270" i="9"/>
  <c r="B270" i="9" s="1"/>
  <c r="F271" i="9"/>
  <c r="B271" i="9" s="1"/>
  <c r="E286" i="9"/>
  <c r="B286" i="9" s="1"/>
  <c r="B292" i="9"/>
  <c r="G1222" i="1" l="1"/>
  <c r="F245" i="5"/>
  <c r="I1471" i="1"/>
  <c r="I1456" i="1"/>
  <c r="I1452" i="1"/>
  <c r="D1299" i="1"/>
  <c r="H1048" i="1"/>
  <c r="H308" i="9"/>
  <c r="E308" i="9" s="1"/>
  <c r="B308" i="9" s="1"/>
  <c r="D1154" i="1"/>
  <c r="G571" i="1"/>
  <c r="H1013" i="1"/>
  <c r="H460" i="1"/>
  <c r="E68" i="5"/>
  <c r="I21" i="3" s="1"/>
  <c r="H1216" i="1"/>
  <c r="H94" i="1"/>
  <c r="H248" i="1"/>
  <c r="H87" i="1"/>
  <c r="G519" i="1"/>
  <c r="G1333" i="1"/>
  <c r="H1084" i="1"/>
  <c r="I1451" i="1"/>
  <c r="F177" i="5"/>
  <c r="G1424" i="1"/>
  <c r="H61" i="1"/>
  <c r="G103" i="1"/>
  <c r="I30" i="3"/>
  <c r="D1453" i="1"/>
  <c r="I1478" i="1"/>
  <c r="H1127" i="1"/>
  <c r="H224" i="1"/>
  <c r="G224" i="1"/>
  <c r="I1446" i="1"/>
  <c r="D1469" i="1"/>
  <c r="I31" i="3"/>
  <c r="F396" i="4"/>
  <c r="C391" i="1"/>
  <c r="H1409" i="1"/>
  <c r="F644" i="4"/>
  <c r="G478" i="1"/>
  <c r="E298" i="4"/>
  <c r="D293" i="1" s="1"/>
  <c r="G79" i="1"/>
  <c r="H31" i="3"/>
  <c r="C1469" i="1"/>
  <c r="F118" i="5"/>
  <c r="C1096" i="1"/>
  <c r="F82" i="4"/>
  <c r="I1476" i="1"/>
  <c r="G259" i="1"/>
  <c r="H259" i="1"/>
  <c r="I1479" i="1"/>
  <c r="F133" i="4"/>
  <c r="C129" i="1"/>
  <c r="G310" i="9"/>
  <c r="E310" i="9" s="1"/>
  <c r="B310" i="9" s="1"/>
  <c r="C1167" i="1"/>
  <c r="I1472" i="1"/>
  <c r="I1441" i="1"/>
  <c r="G220" i="1"/>
  <c r="F263" i="4"/>
  <c r="F258" i="5"/>
  <c r="C1235" i="1"/>
  <c r="D237" i="5"/>
  <c r="D175" i="5" s="1"/>
  <c r="C1215" i="1"/>
  <c r="F472" i="4"/>
  <c r="C466" i="1"/>
  <c r="F643" i="4"/>
  <c r="C637" i="1"/>
  <c r="H637" i="1" s="1"/>
  <c r="G78" i="1"/>
  <c r="H78" i="1"/>
  <c r="F484" i="4"/>
  <c r="E151" i="4"/>
  <c r="I17" i="3" s="1"/>
  <c r="I1464" i="1"/>
  <c r="D5" i="7"/>
  <c r="G316" i="9" s="1"/>
  <c r="E316" i="9" s="1"/>
  <c r="C1437" i="1"/>
  <c r="H30" i="3"/>
  <c r="C1453" i="1"/>
  <c r="E350" i="4"/>
  <c r="D346" i="1"/>
  <c r="E237" i="5"/>
  <c r="I1465" i="1"/>
  <c r="H135" i="1"/>
  <c r="G135" i="1"/>
  <c r="G340" i="1"/>
  <c r="H340" i="1"/>
  <c r="E166" i="9"/>
  <c r="B166" i="9" s="1"/>
  <c r="F213" i="9"/>
  <c r="B213" i="9" s="1"/>
  <c r="F87" i="5"/>
  <c r="D1065" i="1"/>
  <c r="F224" i="4"/>
  <c r="H198" i="1"/>
  <c r="G198" i="1"/>
  <c r="F344" i="4"/>
  <c r="C339" i="1"/>
  <c r="H1481" i="1"/>
  <c r="G1499" i="1"/>
  <c r="D42" i="8"/>
  <c r="I34" i="3" s="1"/>
  <c r="G1501" i="1"/>
  <c r="H1483" i="1"/>
  <c r="F12" i="5"/>
  <c r="C990" i="1"/>
  <c r="G1524" i="1"/>
  <c r="H1524" i="1"/>
  <c r="H24" i="3"/>
  <c r="D141" i="6"/>
  <c r="F5" i="6"/>
  <c r="C1299" i="1"/>
  <c r="I25" i="3"/>
  <c r="D1329" i="1"/>
  <c r="E528" i="4"/>
  <c r="D523" i="1"/>
  <c r="I29" i="3"/>
  <c r="D1436" i="1"/>
  <c r="H311" i="9"/>
  <c r="D1183" i="1"/>
  <c r="E420" i="4"/>
  <c r="D453" i="1"/>
  <c r="F163" i="4"/>
  <c r="C159" i="1"/>
  <c r="E176" i="5"/>
  <c r="F176" i="5" s="1"/>
  <c r="F50" i="4"/>
  <c r="C46" i="1"/>
  <c r="I1473" i="1"/>
  <c r="I1449" i="1"/>
  <c r="F124" i="4"/>
  <c r="C120" i="1"/>
  <c r="F44" i="4"/>
  <c r="C40" i="1"/>
  <c r="I1468" i="1"/>
  <c r="F69" i="5"/>
  <c r="D68" i="5"/>
  <c r="C1047" i="1"/>
  <c r="F625" i="4"/>
  <c r="C619" i="1"/>
  <c r="D420" i="4"/>
  <c r="F421" i="4"/>
  <c r="C415" i="1"/>
  <c r="H27" i="3"/>
  <c r="F114" i="6"/>
  <c r="C1408" i="1"/>
  <c r="H22" i="3"/>
  <c r="C1153" i="1"/>
  <c r="F529" i="4"/>
  <c r="D528" i="4"/>
  <c r="C523" i="1"/>
  <c r="E141" i="6"/>
  <c r="F459" i="4"/>
  <c r="C453" i="1"/>
  <c r="E6" i="4"/>
  <c r="D3" i="1"/>
  <c r="D350" i="4"/>
  <c r="F351" i="4"/>
  <c r="C346" i="1"/>
  <c r="F311" i="4"/>
  <c r="C306" i="1"/>
  <c r="D6" i="4"/>
  <c r="I1463" i="1"/>
  <c r="I1440" i="1"/>
  <c r="F134" i="5"/>
  <c r="C1112" i="1"/>
  <c r="F580" i="4"/>
  <c r="C574" i="1"/>
  <c r="F89" i="6"/>
  <c r="C1383" i="1"/>
  <c r="D7" i="5"/>
  <c r="F196" i="4"/>
  <c r="C192" i="1"/>
  <c r="H1576" i="1"/>
  <c r="G1576" i="1"/>
  <c r="G311" i="9"/>
  <c r="F206" i="5"/>
  <c r="C1183" i="1"/>
  <c r="F363" i="4"/>
  <c r="C358" i="1"/>
  <c r="F106" i="4"/>
  <c r="C102" i="1"/>
  <c r="I1444" i="1"/>
  <c r="F7" i="4"/>
  <c r="F78" i="5"/>
  <c r="C1056" i="1"/>
  <c r="E165" i="9"/>
  <c r="B165" i="9" s="1"/>
  <c r="E7" i="5"/>
  <c r="F567" i="4"/>
  <c r="C561" i="1"/>
  <c r="D43" i="8"/>
  <c r="F35" i="6"/>
  <c r="H25" i="3"/>
  <c r="C1329" i="1"/>
  <c r="F593" i="4"/>
  <c r="C587" i="1"/>
  <c r="F129" i="6"/>
  <c r="C1423" i="1"/>
  <c r="D298" i="4"/>
  <c r="F299" i="4"/>
  <c r="C294" i="1"/>
  <c r="G638" i="1"/>
  <c r="H638" i="1"/>
  <c r="H21" i="9"/>
  <c r="D151" i="4"/>
  <c r="G21" i="9"/>
  <c r="F152" i="4"/>
  <c r="C148" i="1"/>
  <c r="F215" i="4"/>
  <c r="C211" i="1"/>
  <c r="I1467" i="1"/>
  <c r="I1458" i="1"/>
  <c r="I1457" i="1"/>
  <c r="F515" i="4"/>
  <c r="C509" i="1"/>
  <c r="D1046" i="1" l="1"/>
  <c r="H1154" i="1"/>
  <c r="G1154" i="1"/>
  <c r="G637" i="1"/>
  <c r="H391" i="1"/>
  <c r="G391" i="1"/>
  <c r="E407" i="4"/>
  <c r="D402" i="1" s="1"/>
  <c r="D147" i="1"/>
  <c r="E289" i="4"/>
  <c r="E290" i="4" s="1"/>
  <c r="D286" i="1" s="1"/>
  <c r="H129" i="1"/>
  <c r="G129" i="1"/>
  <c r="H1096" i="1"/>
  <c r="G1096" i="1"/>
  <c r="E21" i="9"/>
  <c r="B21" i="9" s="1"/>
  <c r="G1167" i="1"/>
  <c r="H1167" i="1"/>
  <c r="G1469" i="1"/>
  <c r="H1469" i="1"/>
  <c r="H1453" i="1"/>
  <c r="G1453" i="1"/>
  <c r="G466" i="1"/>
  <c r="H466" i="1"/>
  <c r="G339" i="1"/>
  <c r="H339" i="1"/>
  <c r="I23" i="3"/>
  <c r="D1214" i="1"/>
  <c r="H1065" i="1"/>
  <c r="G1065" i="1"/>
  <c r="G1437" i="1"/>
  <c r="H1437" i="1"/>
  <c r="G1215" i="1"/>
  <c r="H1215" i="1"/>
  <c r="G1235" i="1"/>
  <c r="H1235" i="1"/>
  <c r="D345" i="1"/>
  <c r="E408" i="4"/>
  <c r="D403" i="1" s="1"/>
  <c r="C1436" i="1"/>
  <c r="H1436" i="1" s="1"/>
  <c r="H29" i="3"/>
  <c r="C1214" i="1"/>
  <c r="F237" i="5"/>
  <c r="H23" i="3"/>
  <c r="C1517" i="1"/>
  <c r="G1517" i="1" s="1"/>
  <c r="D407" i="4"/>
  <c r="F298" i="4"/>
  <c r="C293" i="1"/>
  <c r="I35" i="3"/>
  <c r="C1518" i="1"/>
  <c r="G313" i="9"/>
  <c r="E313" i="9" s="1"/>
  <c r="G1423" i="1"/>
  <c r="H1423" i="1"/>
  <c r="H1329" i="1"/>
  <c r="G1329" i="1"/>
  <c r="G561" i="1"/>
  <c r="H561" i="1"/>
  <c r="G1056" i="1"/>
  <c r="H1056" i="1"/>
  <c r="H102" i="1"/>
  <c r="G102" i="1"/>
  <c r="G1183" i="1"/>
  <c r="H1183" i="1"/>
  <c r="F7" i="5"/>
  <c r="D6" i="5"/>
  <c r="H20" i="3"/>
  <c r="C985" i="1"/>
  <c r="G574" i="1"/>
  <c r="H574" i="1"/>
  <c r="H3" i="1"/>
  <c r="G3" i="1"/>
  <c r="I28" i="3"/>
  <c r="D1435" i="1"/>
  <c r="G1408" i="1"/>
  <c r="H1408" i="1"/>
  <c r="G1047" i="1"/>
  <c r="H1047" i="1"/>
  <c r="F141" i="6"/>
  <c r="H28" i="3"/>
  <c r="C1435" i="1"/>
  <c r="B316" i="9"/>
  <c r="E315" i="9"/>
  <c r="I10" i="3" s="1"/>
  <c r="F350" i="4"/>
  <c r="D408" i="4"/>
  <c r="C345" i="1"/>
  <c r="G509" i="1"/>
  <c r="H509" i="1"/>
  <c r="G314" i="9"/>
  <c r="E314" i="9" s="1"/>
  <c r="B314" i="9" s="1"/>
  <c r="H211" i="1"/>
  <c r="G211" i="1"/>
  <c r="H17" i="3"/>
  <c r="D289" i="4"/>
  <c r="F151" i="4"/>
  <c r="C147" i="1"/>
  <c r="G294" i="1"/>
  <c r="H294" i="1"/>
  <c r="K1451" i="9"/>
  <c r="H1383" i="1"/>
  <c r="G1383" i="1"/>
  <c r="G346" i="1"/>
  <c r="H346" i="1"/>
  <c r="E412" i="4"/>
  <c r="I16" i="3"/>
  <c r="D2" i="1"/>
  <c r="G523" i="1"/>
  <c r="H523" i="1"/>
  <c r="C1152" i="1"/>
  <c r="F420" i="4"/>
  <c r="D635" i="4"/>
  <c r="C414" i="1"/>
  <c r="H21" i="3"/>
  <c r="F68" i="5"/>
  <c r="C1046" i="1"/>
  <c r="H40" i="1"/>
  <c r="G40" i="1"/>
  <c r="E175" i="5"/>
  <c r="D1152" i="1" s="1"/>
  <c r="I22" i="3"/>
  <c r="D1153" i="1"/>
  <c r="G1153" i="1" s="1"/>
  <c r="H19" i="9"/>
  <c r="E19" i="9" s="1"/>
  <c r="B19" i="9" s="1"/>
  <c r="E635" i="4"/>
  <c r="D629" i="1" s="1"/>
  <c r="D414" i="1"/>
  <c r="G990" i="1"/>
  <c r="H990" i="1"/>
  <c r="H148" i="1"/>
  <c r="G148" i="1"/>
  <c r="G587" i="1"/>
  <c r="H587" i="1"/>
  <c r="E6" i="5"/>
  <c r="I20" i="3"/>
  <c r="D985" i="1"/>
  <c r="G358" i="1"/>
  <c r="H358" i="1"/>
  <c r="E311" i="9"/>
  <c r="B311" i="9" s="1"/>
  <c r="H192" i="1"/>
  <c r="G192" i="1"/>
  <c r="G1112" i="1"/>
  <c r="H1112" i="1"/>
  <c r="D412" i="4"/>
  <c r="F6" i="4"/>
  <c r="H16" i="3"/>
  <c r="D290" i="4"/>
  <c r="C2" i="1"/>
  <c r="G453" i="1"/>
  <c r="H453" i="1"/>
  <c r="D636" i="4"/>
  <c r="C522" i="1"/>
  <c r="F528" i="4"/>
  <c r="G619" i="1"/>
  <c r="H619" i="1"/>
  <c r="H159" i="1"/>
  <c r="G159" i="1"/>
  <c r="G1299" i="1"/>
  <c r="H1299" i="1"/>
  <c r="G318" i="9"/>
  <c r="E318" i="9" s="1"/>
  <c r="G306" i="1"/>
  <c r="H306" i="1"/>
  <c r="G415" i="1"/>
  <c r="H415" i="1"/>
  <c r="H120" i="1"/>
  <c r="G120" i="1"/>
  <c r="H46" i="1"/>
  <c r="G46" i="1"/>
  <c r="E636" i="4"/>
  <c r="D630" i="1" s="1"/>
  <c r="D522" i="1"/>
  <c r="E413" i="4" l="1"/>
  <c r="G1436" i="1"/>
  <c r="H9" i="3"/>
  <c r="K3" i="9" s="1"/>
  <c r="E291" i="4"/>
  <c r="D287" i="1" s="1"/>
  <c r="D285" i="1"/>
  <c r="H1517" i="1"/>
  <c r="F175" i="5"/>
  <c r="G1214" i="1"/>
  <c r="H1214" i="1"/>
  <c r="H11" i="3"/>
  <c r="N3" i="9" s="1"/>
  <c r="F636" i="4"/>
  <c r="C630" i="1"/>
  <c r="G522" i="1"/>
  <c r="H522" i="1"/>
  <c r="H2" i="1"/>
  <c r="G2" i="1"/>
  <c r="D639" i="4"/>
  <c r="F412" i="4"/>
  <c r="C407" i="1"/>
  <c r="G414" i="1"/>
  <c r="H414" i="1"/>
  <c r="D291" i="4"/>
  <c r="F289" i="4"/>
  <c r="D413" i="4"/>
  <c r="D414" i="4" s="1"/>
  <c r="C285" i="1"/>
  <c r="E640" i="4"/>
  <c r="E415" i="4"/>
  <c r="D410" i="1" s="1"/>
  <c r="D408" i="1"/>
  <c r="H1153" i="1"/>
  <c r="H985" i="1"/>
  <c r="G985" i="1"/>
  <c r="G1046" i="1"/>
  <c r="H1046" i="1"/>
  <c r="F635" i="4"/>
  <c r="C629" i="1"/>
  <c r="G293" i="1"/>
  <c r="H293" i="1"/>
  <c r="E639" i="4"/>
  <c r="E414" i="4"/>
  <c r="D409" i="1" s="1"/>
  <c r="D407" i="1"/>
  <c r="H147" i="1"/>
  <c r="G147" i="1"/>
  <c r="G345" i="1"/>
  <c r="H345" i="1"/>
  <c r="G278" i="9"/>
  <c r="G285" i="9"/>
  <c r="E285" i="9" s="1"/>
  <c r="B285" i="9" s="1"/>
  <c r="F6" i="5"/>
  <c r="C984" i="1"/>
  <c r="E312" i="9"/>
  <c r="B313" i="9"/>
  <c r="F290" i="4"/>
  <c r="C286" i="1"/>
  <c r="E317" i="9"/>
  <c r="B318" i="9"/>
  <c r="H278" i="9"/>
  <c r="D984" i="1"/>
  <c r="G1152" i="1"/>
  <c r="H1152" i="1"/>
  <c r="F408" i="4"/>
  <c r="C403" i="1"/>
  <c r="G1435" i="1"/>
  <c r="H1435" i="1"/>
  <c r="H1518" i="1"/>
  <c r="G1518" i="1"/>
  <c r="F407" i="4"/>
  <c r="C402" i="1"/>
  <c r="I9" i="3" l="1"/>
  <c r="I11" i="3"/>
  <c r="G629" i="1"/>
  <c r="H629" i="1"/>
  <c r="G407" i="1"/>
  <c r="H407" i="1"/>
  <c r="G402" i="1"/>
  <c r="H402" i="1"/>
  <c r="E278" i="9"/>
  <c r="G285" i="1"/>
  <c r="H285" i="1"/>
  <c r="G403" i="1"/>
  <c r="H403" i="1"/>
  <c r="G286" i="1"/>
  <c r="H286" i="1"/>
  <c r="H8" i="3"/>
  <c r="H984" i="1"/>
  <c r="G984" i="1"/>
  <c r="F413" i="4"/>
  <c r="D640" i="4"/>
  <c r="D415" i="4"/>
  <c r="C408" i="1"/>
  <c r="F639" i="4"/>
  <c r="C633" i="1"/>
  <c r="E641" i="4"/>
  <c r="D633" i="1"/>
  <c r="E642" i="4"/>
  <c r="D634" i="1"/>
  <c r="F291" i="4"/>
  <c r="C287" i="1"/>
  <c r="F414" i="4"/>
  <c r="C409" i="1"/>
  <c r="G630" i="1"/>
  <c r="H630" i="1"/>
  <c r="H633" i="1" l="1"/>
  <c r="G633" i="1"/>
  <c r="F415" i="4"/>
  <c r="C410" i="1"/>
  <c r="E277" i="9"/>
  <c r="I8" i="3" s="1"/>
  <c r="B278" i="9"/>
  <c r="M3" i="9"/>
  <c r="G409" i="1"/>
  <c r="H409" i="1"/>
  <c r="E645" i="4"/>
  <c r="D635" i="1"/>
  <c r="G408" i="1"/>
  <c r="H408" i="1"/>
  <c r="E646" i="4"/>
  <c r="D636" i="1"/>
  <c r="D642" i="4"/>
  <c r="F640" i="4"/>
  <c r="C634" i="1"/>
  <c r="G287" i="1"/>
  <c r="H287" i="1"/>
  <c r="D641" i="4"/>
  <c r="I19" i="3" l="1"/>
  <c r="D640" i="1"/>
  <c r="D645" i="4"/>
  <c r="G276" i="9" s="1"/>
  <c r="E276" i="9" s="1"/>
  <c r="B276" i="9" s="1"/>
  <c r="F641" i="4"/>
  <c r="C635" i="1"/>
  <c r="G410" i="1"/>
  <c r="H410" i="1"/>
  <c r="G634" i="1"/>
  <c r="H634" i="1"/>
  <c r="I18" i="3"/>
  <c r="D639" i="1"/>
  <c r="D646" i="4"/>
  <c r="F642" i="4"/>
  <c r="C636" i="1"/>
  <c r="H19" i="3" l="1"/>
  <c r="F646" i="4"/>
  <c r="C640" i="1"/>
  <c r="G636" i="1"/>
  <c r="H636" i="1"/>
  <c r="H18" i="3"/>
  <c r="F645" i="4"/>
  <c r="C639" i="1"/>
  <c r="H635" i="1"/>
  <c r="G635" i="1"/>
  <c r="G640" i="1" l="1"/>
  <c r="H640" i="1"/>
  <c r="H639" i="1"/>
  <c r="G639" i="1"/>
  <c r="H7" i="3"/>
  <c r="J3" i="9" l="1"/>
  <c r="G274" i="9" l="1"/>
  <c r="M272" i="9"/>
  <c r="H274" i="9"/>
  <c r="L272" i="9"/>
  <c r="G18" i="9"/>
  <c r="H18" i="9"/>
  <c r="G17" i="9"/>
  <c r="K7" i="9"/>
  <c r="J8" i="9"/>
  <c r="I5" i="9"/>
  <c r="G15" i="9"/>
  <c r="K11" i="9"/>
  <c r="M15" i="9"/>
  <c r="L16" i="9"/>
  <c r="K8" i="9"/>
  <c r="J13" i="9"/>
  <c r="J6" i="9"/>
  <c r="I11" i="9"/>
  <c r="J7" i="9"/>
  <c r="I12" i="9"/>
  <c r="K9" i="9"/>
  <c r="K10" i="9"/>
  <c r="J12" i="9"/>
  <c r="I9" i="9"/>
  <c r="I17" i="9"/>
  <c r="M16" i="9"/>
  <c r="H15" i="9"/>
  <c r="J9" i="9"/>
  <c r="I7" i="9"/>
  <c r="K13" i="9"/>
  <c r="I8" i="9"/>
  <c r="J5" i="9"/>
  <c r="H17" i="9"/>
  <c r="L15" i="9"/>
  <c r="I13" i="9"/>
  <c r="G16" i="9"/>
  <c r="J17" i="9"/>
  <c r="H16" i="9"/>
  <c r="I6" i="9"/>
  <c r="K12" i="9"/>
  <c r="K5" i="9"/>
  <c r="J10" i="9"/>
  <c r="K6" i="9"/>
  <c r="J11" i="9"/>
  <c r="E10" i="9" l="1"/>
  <c r="B10" i="9" s="1"/>
  <c r="F15" i="9"/>
  <c r="E8" i="9"/>
  <c r="B8" i="9" s="1"/>
  <c r="E11" i="9"/>
  <c r="B11" i="9" s="1"/>
  <c r="E5" i="9"/>
  <c r="B5" i="9" s="1"/>
  <c r="E13" i="9"/>
  <c r="B13" i="9" s="1"/>
  <c r="E17" i="9"/>
  <c r="B17" i="9" s="1"/>
  <c r="F16" i="9"/>
  <c r="E16" i="9"/>
  <c r="E9" i="9"/>
  <c r="B9" i="9" s="1"/>
  <c r="E12" i="9"/>
  <c r="B12" i="9" s="1"/>
  <c r="F272" i="9"/>
  <c r="E6" i="9"/>
  <c r="B6" i="9" s="1"/>
  <c r="E15" i="9"/>
  <c r="E7" i="9"/>
  <c r="B7" i="9" s="1"/>
  <c r="E18" i="9"/>
  <c r="B18" i="9" s="1"/>
  <c r="E274" i="9"/>
  <c r="F14" i="9" l="1"/>
  <c r="B272" i="9"/>
  <c r="F20" i="9"/>
  <c r="E4" i="9"/>
  <c r="B274" i="9"/>
  <c r="E20" i="9"/>
  <c r="I7" i="3" s="1"/>
  <c r="E14" i="9"/>
  <c r="B15" i="9"/>
  <c r="B16"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<sst xmlns="http://schemas.openxmlformats.org/spreadsheetml/2006/main" count="4374" uniqueCount="3427">
  <si>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</si>
  <si>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</si>
  <si>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</si>
  <si>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</si>
  <si>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</si>
  <si>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</si>
  <si>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</si>
  <si>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</si>
  <si>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</si>
  <si>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</si>
  <si>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</si>
  <si>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</si>
  <si>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</si>
  <si>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</si>
  <si>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</si>
  <si>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</si>
  <si>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</si>
  <si>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</si>
  <si>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</si>
  <si>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</si>
  <si>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</si>
  <si>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</si>
  <si>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</si>
  <si>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</si>
  <si>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</si>
  <si>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</si>
  <si>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</si>
  <si>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</si>
  <si>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</si>
  <si>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</si>
  <si>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</si>
  <si>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ZADAR</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</si>
  <si>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</si>
  <si>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</si>
  <si>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</si>
  <si>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</si>
  <si>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</si>
  <si>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</si>
  <si>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</si>
  <si>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</si>
  <si>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</si>
  <si>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</si>
  <si>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</si>
  <si>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</si>
  <si>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</si>
  <si>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</si>
  <si>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</si>
  <si>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</si>
  <si>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</si>
  <si>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35724 - GRAD ZADAR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</si>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</sst>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79532437.590000018</v>
      </c>
      <c r="D2" s="6">
        <f>'PR-RAS'!E6</f>
        <v>80446583.679999992</v>
      </c>
      <c r="E2" s="6">
        <v>0</v>
      </c>
      <c r="F2" s="6">
        <v>0</v>
      </c>
      <c r="G2" s="7">
        <f t="shared" ref="G2:G264" si="0">(B2/1000)*(C2*1+D2*2)</f>
        <v>240425.60494999998</v>
      </c>
      <c r="H2" s="7">
        <f t="shared" ref="H2:H264" si="1">ABS(C2-ROUND(C2,0))+ABS(D2-ROUND(D2,0))</f>
        <v>0.72999998927116394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45511550.170000017</v>
      </c>
      <c r="D3" s="1">
        <f>'PR-RAS'!E7</f>
        <v>49956510.540000007</v>
      </c>
      <c r="E3" s="1">
        <v>0</v>
      </c>
      <c r="F3" s="1">
        <v>0</v>
      </c>
      <c r="G3" s="2">
        <f t="shared" si="0"/>
        <v>290849.14250000007</v>
      </c>
      <c r="H3" s="2">
        <f t="shared" si="1"/>
        <v>0.63000001013278961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37193222.150000013</v>
      </c>
      <c r="D4" s="1">
        <f>'PR-RAS'!E8</f>
        <v>42908942.620000005</v>
      </c>
      <c r="E4" s="1">
        <v>0</v>
      </c>
      <c r="F4" s="1">
        <v>0</v>
      </c>
      <c r="G4" s="2">
        <f t="shared" si="0"/>
        <v>369033.32217000006</v>
      </c>
      <c r="H4" s="2">
        <f t="shared" si="1"/>
        <v>0.53000000864267349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32452402.98</v>
      </c>
      <c r="D5" s="1">
        <f>'PR-RAS'!E9</f>
        <v>38159222.809999995</v>
      </c>
      <c r="E5" s="1">
        <v>0</v>
      </c>
      <c r="F5" s="1">
        <v>0</v>
      </c>
      <c r="G5" s="2">
        <f t="shared" si="0"/>
        <v>435083.39439999999</v>
      </c>
      <c r="H5" s="2">
        <f t="shared" si="1"/>
        <v>0.21000000461935997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1840025.05</v>
      </c>
      <c r="D6" s="1">
        <f>'PR-RAS'!E10</f>
        <v>2180035.6</v>
      </c>
      <c r="E6" s="1">
        <v>0</v>
      </c>
      <c r="F6" s="1">
        <v>0</v>
      </c>
      <c r="G6" s="2">
        <f t="shared" si="0"/>
        <v>31000.481250000001</v>
      </c>
      <c r="H6" s="2">
        <f t="shared" si="1"/>
        <v>0.44999999995343387</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2085278.27</v>
      </c>
      <c r="D7" s="1">
        <f>'PR-RAS'!E11</f>
        <v>1635967.04</v>
      </c>
      <c r="E7" s="1">
        <v>0</v>
      </c>
      <c r="F7" s="1">
        <v>0</v>
      </c>
      <c r="G7" s="2">
        <f t="shared" si="0"/>
        <v>32143.274099999999</v>
      </c>
      <c r="H7" s="2">
        <f t="shared" si="1"/>
        <v>0.31000000005587935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2997377.27</v>
      </c>
      <c r="D8" s="1">
        <f>'PR-RAS'!E12</f>
        <v>3583076.17</v>
      </c>
      <c r="E8" s="1">
        <v>0</v>
      </c>
      <c r="F8" s="1">
        <v>0</v>
      </c>
      <c r="G8" s="2">
        <f t="shared" si="0"/>
        <v>71144.707269999999</v>
      </c>
      <c r="H8" s="2">
        <f t="shared" si="1"/>
        <v>0.43999999994412065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1457444.6</v>
      </c>
      <c r="D9" s="1">
        <f>'PR-RAS'!E13</f>
        <v>1991231.64</v>
      </c>
      <c r="E9" s="1">
        <v>0</v>
      </c>
      <c r="F9" s="1">
        <v>0</v>
      </c>
      <c r="G9" s="2">
        <f t="shared" si="0"/>
        <v>43519.263039999998</v>
      </c>
      <c r="H9" s="2">
        <f t="shared" si="1"/>
        <v>0.76000000000931323</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56.42</v>
      </c>
      <c r="D10" s="1">
        <f>'PR-RAS'!E14</f>
        <v>19528.38</v>
      </c>
      <c r="E10" s="1">
        <v>0</v>
      </c>
      <c r="F10" s="1">
        <v>0</v>
      </c>
      <c r="G10" s="2">
        <f t="shared" si="0"/>
        <v>352.01862</v>
      </c>
      <c r="H10" s="2">
        <f t="shared" si="1"/>
        <v>0.80000000000102034</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3639362.44</v>
      </c>
      <c r="D11" s="1">
        <f>'PR-RAS'!E15</f>
        <v>4660119.0199999996</v>
      </c>
      <c r="E11" s="1">
        <v>0</v>
      </c>
      <c r="F11" s="1">
        <v>0</v>
      </c>
      <c r="G11" s="2">
        <f t="shared" si="0"/>
        <v>129596.0048</v>
      </c>
      <c r="H11" s="2">
        <f t="shared" si="1"/>
        <v>0.45999999949708581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7356555.1800000006</v>
      </c>
      <c r="D19" s="1">
        <f>'PR-RAS'!E23</f>
        <v>5955324.5699999994</v>
      </c>
      <c r="E19" s="1">
        <v>0</v>
      </c>
      <c r="F19" s="1">
        <v>0</v>
      </c>
      <c r="G19" s="2">
        <f t="shared" si="0"/>
        <v>346809.67775999999</v>
      </c>
      <c r="H19" s="2">
        <f t="shared" si="1"/>
        <v>0.6100000012665987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529581.94999999995</v>
      </c>
      <c r="D20" s="1">
        <f>'PR-RAS'!E24</f>
        <v>619524.80000000005</v>
      </c>
      <c r="E20" s="1">
        <v>0</v>
      </c>
      <c r="F20" s="1">
        <v>0</v>
      </c>
      <c r="G20" s="2">
        <f t="shared" si="0"/>
        <v>33603.999450000003</v>
      </c>
      <c r="H20" s="2">
        <f t="shared" si="1"/>
        <v>0.25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6826973.2300000004</v>
      </c>
      <c r="D23" s="1">
        <f>'PR-RAS'!E27</f>
        <v>5335799.7699999996</v>
      </c>
      <c r="E23" s="1">
        <v>0</v>
      </c>
      <c r="F23" s="1">
        <v>0</v>
      </c>
      <c r="G23" s="2">
        <f t="shared" si="0"/>
        <v>384968.60093999997</v>
      </c>
      <c r="H23" s="2">
        <f t="shared" si="1"/>
        <v>0.46000000089406967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961207.34</v>
      </c>
      <c r="D25" s="1">
        <f>'PR-RAS'!E29</f>
        <v>1092243.3499999999</v>
      </c>
      <c r="E25" s="1">
        <v>0</v>
      </c>
      <c r="F25" s="1">
        <v>0</v>
      </c>
      <c r="G25" s="2">
        <f t="shared" si="0"/>
        <v>75496.656959999993</v>
      </c>
      <c r="H25" s="2">
        <f t="shared" si="1"/>
        <v>0.68999999982770532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961087.15</v>
      </c>
      <c r="D27" s="1">
        <f>'PR-RAS'!E31</f>
        <v>1091271.67</v>
      </c>
      <c r="E27" s="1">
        <v>0</v>
      </c>
      <c r="F27" s="1">
        <v>0</v>
      </c>
      <c r="G27" s="2">
        <f t="shared" si="0"/>
        <v>81734.392739999996</v>
      </c>
      <c r="H27" s="2">
        <f t="shared" si="1"/>
        <v>0.48000000009778887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120.19</v>
      </c>
      <c r="D29" s="1">
        <f>'PR-RAS'!E33</f>
        <v>971.68</v>
      </c>
      <c r="E29" s="1">
        <v>0</v>
      </c>
      <c r="F29" s="1">
        <v>0</v>
      </c>
      <c r="G29" s="2">
        <f t="shared" si="0"/>
        <v>57.779399999999995</v>
      </c>
      <c r="H29" s="2">
        <f t="shared" si="1"/>
        <v>0.51000000000004775</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565.5</v>
      </c>
      <c r="D36" s="1">
        <f>'PR-RAS'!E40</f>
        <v>0</v>
      </c>
      <c r="E36" s="1">
        <v>0</v>
      </c>
      <c r="F36" s="1">
        <v>0</v>
      </c>
      <c r="G36" s="2">
        <f t="shared" si="0"/>
        <v>19.7925</v>
      </c>
      <c r="H36" s="2">
        <f t="shared" si="1"/>
        <v>0.5</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565.5</v>
      </c>
      <c r="D39" s="1">
        <f>'PR-RAS'!E43</f>
        <v>0</v>
      </c>
      <c r="E39" s="1">
        <v>0</v>
      </c>
      <c r="F39" s="1">
        <v>0</v>
      </c>
      <c r="G39" s="2">
        <f t="shared" si="0"/>
        <v>21.489000000000001</v>
      </c>
      <c r="H39" s="2">
        <f t="shared" si="1"/>
        <v>0.5</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11855300.949999999</v>
      </c>
      <c r="D46" s="1">
        <f>'PR-RAS'!E50</f>
        <v>6891820.8399999999</v>
      </c>
      <c r="E46" s="1">
        <v>0</v>
      </c>
      <c r="F46" s="1">
        <v>0</v>
      </c>
      <c r="G46" s="2">
        <f t="shared" si="0"/>
        <v>1153752.4183499999</v>
      </c>
      <c r="H46" s="2">
        <f t="shared" si="1"/>
        <v>0.21000000089406967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387021.79</v>
      </c>
      <c r="D50" s="1">
        <f>'PR-RAS'!E54</f>
        <v>73350.25</v>
      </c>
      <c r="E50" s="1">
        <v>0</v>
      </c>
      <c r="F50" s="1">
        <v>0</v>
      </c>
      <c r="G50" s="2">
        <f t="shared" si="0"/>
        <v>26152.392210000002</v>
      </c>
      <c r="H50" s="2">
        <f t="shared" si="1"/>
        <v>0.46000000002095476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387021.79</v>
      </c>
      <c r="D53" s="1">
        <f>'PR-RAS'!E57</f>
        <v>73350.25</v>
      </c>
      <c r="E53" s="1">
        <v>0</v>
      </c>
      <c r="F53" s="1">
        <v>0</v>
      </c>
      <c r="G53" s="2">
        <f t="shared" si="0"/>
        <v>27753.559079999999</v>
      </c>
      <c r="H53" s="2">
        <f t="shared" si="1"/>
        <v>0.46000000002095476</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1283787.25</v>
      </c>
      <c r="D55" s="1">
        <f>'PR-RAS'!E59</f>
        <v>2047559.07</v>
      </c>
      <c r="E55" s="1">
        <v>0</v>
      </c>
      <c r="F55" s="1">
        <v>0</v>
      </c>
      <c r="G55" s="2">
        <f t="shared" si="0"/>
        <v>290460.89106000005</v>
      </c>
      <c r="H55" s="2">
        <f t="shared" si="1"/>
        <v>0.32000000006519258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855426.12</v>
      </c>
      <c r="D56" s="1">
        <f>'PR-RAS'!E60</f>
        <v>1531792.3900000001</v>
      </c>
      <c r="E56" s="1">
        <v>0</v>
      </c>
      <c r="F56" s="1">
        <v>0</v>
      </c>
      <c r="G56" s="2">
        <f t="shared" si="0"/>
        <v>215545.59950000001</v>
      </c>
      <c r="H56" s="2">
        <f t="shared" si="1"/>
        <v>0.51000000012572855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428361.13</v>
      </c>
      <c r="D57" s="1">
        <f>'PR-RAS'!E61</f>
        <v>515766.68</v>
      </c>
      <c r="E57" s="1">
        <v>0</v>
      </c>
      <c r="F57" s="1">
        <v>0</v>
      </c>
      <c r="G57" s="2">
        <f t="shared" si="0"/>
        <v>81754.091440000004</v>
      </c>
      <c r="H57" s="2">
        <f t="shared" si="1"/>
        <v>0.45000000001164153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1359219.54</v>
      </c>
      <c r="D58" s="1">
        <f>'PR-RAS'!E62</f>
        <v>727339.76</v>
      </c>
      <c r="E58" s="1">
        <v>0</v>
      </c>
      <c r="F58" s="1">
        <v>0</v>
      </c>
      <c r="G58" s="2">
        <f t="shared" si="0"/>
        <v>160392.24642000001</v>
      </c>
      <c r="H58" s="2">
        <f t="shared" si="1"/>
        <v>0.69999999995343387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559219.54</v>
      </c>
      <c r="D59" s="1">
        <f>'PR-RAS'!E63</f>
        <v>609757.87</v>
      </c>
      <c r="E59" s="1">
        <v>0</v>
      </c>
      <c r="F59" s="1">
        <v>0</v>
      </c>
      <c r="G59" s="2">
        <f t="shared" si="0"/>
        <v>103166.64624</v>
      </c>
      <c r="H59" s="2">
        <f t="shared" si="1"/>
        <v>0.58999999996740371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800000</v>
      </c>
      <c r="D60" s="1">
        <f>'PR-RAS'!E64</f>
        <v>117581.89</v>
      </c>
      <c r="E60" s="1">
        <v>0</v>
      </c>
      <c r="F60" s="1">
        <v>0</v>
      </c>
      <c r="G60" s="2">
        <f t="shared" si="0"/>
        <v>61074.66302</v>
      </c>
      <c r="H60" s="2">
        <f t="shared" si="1"/>
        <v>0.11000000000058208</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1914639.51</v>
      </c>
      <c r="D61" s="1">
        <f>'PR-RAS'!E65</f>
        <v>1645043.57</v>
      </c>
      <c r="E61" s="1">
        <v>0</v>
      </c>
      <c r="F61" s="1">
        <v>0</v>
      </c>
      <c r="G61" s="2">
        <f t="shared" si="0"/>
        <v>312283.59899999999</v>
      </c>
      <c r="H61" s="2">
        <f t="shared" si="1"/>
        <v>0.91999999992549419</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1639645.27</v>
      </c>
      <c r="D62" s="1">
        <f>'PR-RAS'!E66</f>
        <v>1357657.6400000001</v>
      </c>
      <c r="E62" s="1">
        <v>0</v>
      </c>
      <c r="F62" s="1">
        <v>0</v>
      </c>
      <c r="G62" s="2">
        <f t="shared" si="0"/>
        <v>265652.59355000005</v>
      </c>
      <c r="H62" s="2">
        <f t="shared" si="1"/>
        <v>0.62999999988824129</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274994.24</v>
      </c>
      <c r="D63" s="1">
        <f>'PR-RAS'!E67</f>
        <v>287385.93</v>
      </c>
      <c r="E63" s="1">
        <v>0</v>
      </c>
      <c r="F63" s="1">
        <v>0</v>
      </c>
      <c r="G63" s="2">
        <f t="shared" si="0"/>
        <v>52685.498200000002</v>
      </c>
      <c r="H63" s="2">
        <f t="shared" si="1"/>
        <v>0.30999999999767169</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6910632.8600000003</v>
      </c>
      <c r="D70" s="1">
        <f>'PR-RAS'!E74</f>
        <v>2398528.19</v>
      </c>
      <c r="E70" s="1">
        <v>0</v>
      </c>
      <c r="F70" s="1">
        <v>0</v>
      </c>
      <c r="G70" s="2">
        <f t="shared" si="0"/>
        <v>807830.5575600001</v>
      </c>
      <c r="H70" s="2">
        <f t="shared" si="1"/>
        <v>0.32999999960884452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1797708.62</v>
      </c>
      <c r="D71" s="1">
        <f>'PR-RAS'!E75</f>
        <v>1283752.93</v>
      </c>
      <c r="E71" s="1">
        <v>0</v>
      </c>
      <c r="F71" s="1">
        <v>0</v>
      </c>
      <c r="G71" s="2">
        <f t="shared" si="0"/>
        <v>305565.01360000006</v>
      </c>
      <c r="H71" s="2">
        <f t="shared" si="1"/>
        <v>0.44999999995343387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5112924.24</v>
      </c>
      <c r="D72" s="1">
        <f>'PR-RAS'!E76</f>
        <v>1114775.26</v>
      </c>
      <c r="E72" s="1">
        <v>0</v>
      </c>
      <c r="F72" s="1">
        <v>0</v>
      </c>
      <c r="G72" s="2">
        <f t="shared" si="0"/>
        <v>521315.70795999991</v>
      </c>
      <c r="H72" s="2">
        <f t="shared" si="1"/>
        <v>0.50000000023283064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5065112.25</v>
      </c>
      <c r="D78" s="1">
        <f>'PR-RAS'!E82</f>
        <v>5603228.2599999998</v>
      </c>
      <c r="E78" s="1">
        <v>0</v>
      </c>
      <c r="F78" s="1">
        <v>0</v>
      </c>
      <c r="G78" s="2">
        <f t="shared" si="0"/>
        <v>1252910.79529</v>
      </c>
      <c r="H78" s="2">
        <f t="shared" si="1"/>
        <v>0.50999999977648258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756246.10000000009</v>
      </c>
      <c r="D79" s="1">
        <f>'PR-RAS'!E83</f>
        <v>1230972.44</v>
      </c>
      <c r="E79" s="1">
        <v>0</v>
      </c>
      <c r="F79" s="1">
        <v>0</v>
      </c>
      <c r="G79" s="2">
        <f t="shared" si="0"/>
        <v>251018.89644000001</v>
      </c>
      <c r="H79" s="2">
        <f t="shared" si="1"/>
        <v>0.5400000000372529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34232.93</v>
      </c>
      <c r="D81" s="1">
        <f>'PR-RAS'!E85</f>
        <v>426477.83</v>
      </c>
      <c r="E81" s="1">
        <v>0</v>
      </c>
      <c r="F81" s="1">
        <v>0</v>
      </c>
      <c r="G81" s="2">
        <f t="shared" si="0"/>
        <v>70975.087200000009</v>
      </c>
      <c r="H81" s="2">
        <f t="shared" si="1"/>
        <v>0.23999999998341082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722013.17</v>
      </c>
      <c r="D82" s="1">
        <f>'PR-RAS'!E86</f>
        <v>167733.35999999999</v>
      </c>
      <c r="E82" s="1">
        <v>0</v>
      </c>
      <c r="F82" s="1">
        <v>0</v>
      </c>
      <c r="G82" s="2">
        <f t="shared" si="0"/>
        <v>85655.871090000015</v>
      </c>
      <c r="H82" s="2">
        <f t="shared" si="1"/>
        <v>0.53000000002793968</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636761.25</v>
      </c>
      <c r="E85" s="1">
        <v>0</v>
      </c>
      <c r="F85" s="1">
        <v>0</v>
      </c>
      <c r="G85" s="2">
        <f t="shared" si="0"/>
        <v>106975.89</v>
      </c>
      <c r="H85" s="2">
        <f t="shared" si="1"/>
        <v>0.25</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4308866.1499999994</v>
      </c>
      <c r="D87" s="1">
        <f>'PR-RAS'!E91</f>
        <v>4372255.82</v>
      </c>
      <c r="E87" s="1">
        <v>0</v>
      </c>
      <c r="F87" s="1">
        <v>0</v>
      </c>
      <c r="G87" s="2">
        <f t="shared" si="0"/>
        <v>1122590.4899399998</v>
      </c>
      <c r="H87" s="2">
        <f t="shared" si="1"/>
        <v>0.32999999914318323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222273.71</v>
      </c>
      <c r="D88" s="1">
        <f>'PR-RAS'!E92</f>
        <v>275153.46000000002</v>
      </c>
      <c r="E88" s="1">
        <v>0</v>
      </c>
      <c r="F88" s="1">
        <v>0</v>
      </c>
      <c r="G88" s="2">
        <f t="shared" si="0"/>
        <v>67214.514809999993</v>
      </c>
      <c r="H88" s="2">
        <f t="shared" si="1"/>
        <v>0.75000000002910383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3659050.61</v>
      </c>
      <c r="D89" s="1">
        <f>'PR-RAS'!E93</f>
        <v>3657325.98</v>
      </c>
      <c r="E89" s="1">
        <v>0</v>
      </c>
      <c r="F89" s="1">
        <v>0</v>
      </c>
      <c r="G89" s="2">
        <f t="shared" si="0"/>
        <v>965685.82615999994</v>
      </c>
      <c r="H89" s="2">
        <f t="shared" si="1"/>
        <v>0.41000000014901161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356880.74</v>
      </c>
      <c r="D90" s="1">
        <f>'PR-RAS'!E94</f>
        <v>366433.55</v>
      </c>
      <c r="E90" s="1">
        <v>0</v>
      </c>
      <c r="F90" s="1">
        <v>0</v>
      </c>
      <c r="G90" s="2">
        <f t="shared" si="0"/>
        <v>96987.557759999981</v>
      </c>
      <c r="H90" s="2">
        <f t="shared" si="1"/>
        <v>0.71000000002095476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70661.09</v>
      </c>
      <c r="D93" s="1">
        <f>'PR-RAS'!E97</f>
        <v>73342.83</v>
      </c>
      <c r="E93" s="1">
        <v>0</v>
      </c>
      <c r="F93" s="1">
        <v>0</v>
      </c>
      <c r="G93" s="2">
        <f t="shared" si="0"/>
        <v>19995.900999999998</v>
      </c>
      <c r="H93" s="2">
        <f t="shared" si="1"/>
        <v>0.25999999999476131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16590874.330000002</v>
      </c>
      <c r="D102" s="1">
        <f>'PR-RAS'!E106</f>
        <v>17372411.759999998</v>
      </c>
      <c r="E102" s="1">
        <v>0</v>
      </c>
      <c r="F102" s="1">
        <v>0</v>
      </c>
      <c r="G102" s="2">
        <f t="shared" si="0"/>
        <v>5184905.4828499993</v>
      </c>
      <c r="H102" s="2">
        <f t="shared" si="1"/>
        <v>0.57000000402331352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813273.3</v>
      </c>
      <c r="D103" s="1">
        <f>'PR-RAS'!E107</f>
        <v>797218.78</v>
      </c>
      <c r="E103" s="1">
        <v>0</v>
      </c>
      <c r="F103" s="1">
        <v>0</v>
      </c>
      <c r="G103" s="2">
        <f t="shared" si="0"/>
        <v>245586.50772000002</v>
      </c>
      <c r="H103" s="2">
        <f t="shared" si="1"/>
        <v>0.52000000001862645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35237.96</v>
      </c>
      <c r="D104" s="1">
        <f>'PR-RAS'!E108</f>
        <v>27329.98</v>
      </c>
      <c r="E104" s="1">
        <v>0</v>
      </c>
      <c r="F104" s="1">
        <v>0</v>
      </c>
      <c r="G104" s="2">
        <f t="shared" si="0"/>
        <v>9259.4857599999996</v>
      </c>
      <c r="H104" s="2">
        <f t="shared" si="1"/>
        <v>6.0000000001309672E-2</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282864.28000000003</v>
      </c>
      <c r="D105" s="1">
        <f>'PR-RAS'!E109</f>
        <v>179027.43</v>
      </c>
      <c r="E105" s="1">
        <v>0</v>
      </c>
      <c r="F105" s="1">
        <v>0</v>
      </c>
      <c r="G105" s="2">
        <f t="shared" si="0"/>
        <v>66655.590559999997</v>
      </c>
      <c r="H105" s="2">
        <f t="shared" si="1"/>
        <v>0.71000000002095476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495171.06</v>
      </c>
      <c r="D107" s="1">
        <f>'PR-RAS'!E111</f>
        <v>590861.37</v>
      </c>
      <c r="E107" s="1">
        <v>0</v>
      </c>
      <c r="F107" s="1">
        <v>0</v>
      </c>
      <c r="G107" s="2">
        <f t="shared" si="0"/>
        <v>177750.74280000001</v>
      </c>
      <c r="H107" s="2">
        <f t="shared" si="1"/>
        <v>0.42999999999301508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311771.65999999997</v>
      </c>
      <c r="D108" s="1">
        <f>'PR-RAS'!E112</f>
        <v>458705.79999999993</v>
      </c>
      <c r="E108" s="1">
        <v>0</v>
      </c>
      <c r="F108" s="1">
        <v>0</v>
      </c>
      <c r="G108" s="2">
        <f t="shared" si="0"/>
        <v>131522.60881999996</v>
      </c>
      <c r="H108" s="2">
        <f t="shared" si="1"/>
        <v>0.54000000009546056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21266.16</v>
      </c>
      <c r="D110" s="1">
        <f>'PR-RAS'!E114</f>
        <v>19254.27</v>
      </c>
      <c r="E110" s="1">
        <v>0</v>
      </c>
      <c r="F110" s="1">
        <v>0</v>
      </c>
      <c r="G110" s="2">
        <f t="shared" si="0"/>
        <v>6515.4422999999997</v>
      </c>
      <c r="H110" s="2">
        <f t="shared" si="1"/>
        <v>0.43000000000029104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98.57</v>
      </c>
      <c r="D111" s="1">
        <f>'PR-RAS'!E115</f>
        <v>500.96</v>
      </c>
      <c r="E111" s="1">
        <v>0</v>
      </c>
      <c r="F111" s="1">
        <v>0</v>
      </c>
      <c r="G111" s="2">
        <f t="shared" si="0"/>
        <v>121.0539</v>
      </c>
      <c r="H111" s="2">
        <f t="shared" si="1"/>
        <v>0.47000000000002728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290406.93</v>
      </c>
      <c r="D113" s="1">
        <f>'PR-RAS'!E117</f>
        <v>438950.56999999995</v>
      </c>
      <c r="E113" s="1">
        <v>0</v>
      </c>
      <c r="F113" s="1">
        <v>0</v>
      </c>
      <c r="G113" s="2">
        <f t="shared" si="0"/>
        <v>130850.50383999999</v>
      </c>
      <c r="H113" s="2">
        <f t="shared" si="1"/>
        <v>0.50000000005820766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15465829.370000001</v>
      </c>
      <c r="D116" s="1">
        <f>'PR-RAS'!E120</f>
        <v>16116487.18</v>
      </c>
      <c r="E116" s="1">
        <v>0</v>
      </c>
      <c r="F116" s="1">
        <v>0</v>
      </c>
      <c r="G116" s="2">
        <f t="shared" si="0"/>
        <v>5485362.4289500006</v>
      </c>
      <c r="H116" s="2">
        <f t="shared" si="1"/>
        <v>0.55000000074505806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6706126.3200000003</v>
      </c>
      <c r="D117" s="1">
        <f>'PR-RAS'!E121</f>
        <v>7158067.2800000003</v>
      </c>
      <c r="E117" s="1">
        <v>0</v>
      </c>
      <c r="F117" s="1">
        <v>0</v>
      </c>
      <c r="G117" s="2">
        <f t="shared" si="0"/>
        <v>2438582.2620800002</v>
      </c>
      <c r="H117" s="2">
        <f t="shared" si="1"/>
        <v>0.60000000055879354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8759703.0500000007</v>
      </c>
      <c r="D118" s="1">
        <f>'PR-RAS'!E122</f>
        <v>8958419.9000000004</v>
      </c>
      <c r="E118" s="1">
        <v>0</v>
      </c>
      <c r="F118" s="1">
        <v>0</v>
      </c>
      <c r="G118" s="2">
        <f t="shared" si="0"/>
        <v>3121155.5134500004</v>
      </c>
      <c r="H118" s="2">
        <f t="shared" si="1"/>
        <v>0.15000000037252903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261211.61</v>
      </c>
      <c r="D120" s="1">
        <f>'PR-RAS'!E124</f>
        <v>340083.46</v>
      </c>
      <c r="E120" s="1">
        <v>0</v>
      </c>
      <c r="F120" s="1">
        <v>0</v>
      </c>
      <c r="G120" s="2">
        <f t="shared" si="0"/>
        <v>112024.04506999999</v>
      </c>
      <c r="H120" s="2">
        <f t="shared" si="1"/>
        <v>0.8500000000349246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245086.61</v>
      </c>
      <c r="D121" s="1">
        <f>'PR-RAS'!E125</f>
        <v>333083.46000000002</v>
      </c>
      <c r="E121" s="1">
        <v>0</v>
      </c>
      <c r="F121" s="1">
        <v>0</v>
      </c>
      <c r="G121" s="2">
        <f t="shared" si="0"/>
        <v>109350.42359999999</v>
      </c>
      <c r="H121" s="2">
        <f t="shared" si="1"/>
        <v>0.8500000000349246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245086.61</v>
      </c>
      <c r="D123" s="1">
        <f>'PR-RAS'!E127</f>
        <v>333083.46000000002</v>
      </c>
      <c r="E123" s="1">
        <v>0</v>
      </c>
      <c r="F123" s="1">
        <v>0</v>
      </c>
      <c r="G123" s="2">
        <f t="shared" si="0"/>
        <v>111172.93066</v>
      </c>
      <c r="H123" s="2">
        <f t="shared" si="1"/>
        <v>0.8500000000349246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16125</v>
      </c>
      <c r="D124" s="1">
        <f>'PR-RAS'!E128</f>
        <v>7000</v>
      </c>
      <c r="E124" s="1">
        <v>0</v>
      </c>
      <c r="F124" s="1">
        <v>0</v>
      </c>
      <c r="G124" s="2">
        <f t="shared" si="0"/>
        <v>3705.375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7000</v>
      </c>
      <c r="E125" s="1">
        <v>0</v>
      </c>
      <c r="F125" s="1">
        <v>0</v>
      </c>
      <c r="G125" s="2">
        <f t="shared" si="0"/>
        <v>1736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16125</v>
      </c>
      <c r="D126" s="1">
        <f>'PR-RAS'!E130</f>
        <v>0</v>
      </c>
      <c r="E126" s="1">
        <v>0</v>
      </c>
      <c r="F126" s="1">
        <v>0</v>
      </c>
      <c r="G126" s="2">
        <f t="shared" si="0"/>
        <v>2015.625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248388.28000000003</v>
      </c>
      <c r="D135" s="1">
        <f>'PR-RAS'!E139</f>
        <v>282528.82</v>
      </c>
      <c r="E135" s="1">
        <v>0</v>
      </c>
      <c r="F135" s="1">
        <v>0</v>
      </c>
      <c r="G135" s="2">
        <f t="shared" si="0"/>
        <v>109001.75328000002</v>
      </c>
      <c r="H135" s="2">
        <f t="shared" si="1"/>
        <v>0.46000000002095476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214157.17</v>
      </c>
      <c r="D136" s="1">
        <f>'PR-RAS'!E140</f>
        <v>211778.11</v>
      </c>
      <c r="E136" s="1">
        <v>0</v>
      </c>
      <c r="F136" s="1">
        <v>0</v>
      </c>
      <c r="G136" s="2">
        <f t="shared" si="0"/>
        <v>86091.307650000002</v>
      </c>
      <c r="H136" s="2">
        <f t="shared" si="1"/>
        <v>0.27999999999883585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214157.17</v>
      </c>
      <c r="D145" s="1">
        <f>'PR-RAS'!E149</f>
        <v>211778.11</v>
      </c>
      <c r="E145" s="1">
        <v>0</v>
      </c>
      <c r="F145" s="1">
        <v>0</v>
      </c>
      <c r="G145" s="2">
        <f t="shared" si="0"/>
        <v>91830.728159999999</v>
      </c>
      <c r="H145" s="2">
        <f t="shared" si="1"/>
        <v>0.27999999999883585</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34231.11</v>
      </c>
      <c r="D146" s="1">
        <f>'PR-RAS'!E150</f>
        <v>70750.710000000006</v>
      </c>
      <c r="E146" s="1">
        <v>0</v>
      </c>
      <c r="F146" s="1">
        <v>0</v>
      </c>
      <c r="G146" s="2">
        <f t="shared" si="0"/>
        <v>25481.216850000001</v>
      </c>
      <c r="H146" s="2">
        <f t="shared" si="1"/>
        <v>0.39999999999417923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53565476.799999997</v>
      </c>
      <c r="D147" s="1">
        <f>'PR-RAS'!E151</f>
        <v>64580616.219999991</v>
      </c>
      <c r="E147" s="1">
        <v>0</v>
      </c>
      <c r="F147" s="1">
        <v>0</v>
      </c>
      <c r="G147" s="2">
        <f t="shared" si="0"/>
        <v>26678099.549039997</v>
      </c>
      <c r="H147" s="2">
        <f t="shared" si="1"/>
        <v>0.41999999433755875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4164893.58</v>
      </c>
      <c r="D148" s="1">
        <f>'PR-RAS'!E152</f>
        <v>4868255.6100000003</v>
      </c>
      <c r="E148" s="1">
        <v>0</v>
      </c>
      <c r="F148" s="1">
        <v>0</v>
      </c>
      <c r="G148" s="2">
        <f t="shared" si="0"/>
        <v>2043506.5056</v>
      </c>
      <c r="H148" s="2">
        <f t="shared" si="1"/>
        <v>0.80999999959021807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3466363.58</v>
      </c>
      <c r="D149" s="1">
        <f>'PR-RAS'!E153</f>
        <v>3930727.44</v>
      </c>
      <c r="E149" s="1">
        <v>0</v>
      </c>
      <c r="F149" s="1">
        <v>0</v>
      </c>
      <c r="G149" s="2">
        <f t="shared" si="0"/>
        <v>1676517.1320800001</v>
      </c>
      <c r="H149" s="2">
        <f t="shared" si="1"/>
        <v>0.85999999986961484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3466363.58</v>
      </c>
      <c r="D150" s="1">
        <f>'PR-RAS'!E154</f>
        <v>3930727.44</v>
      </c>
      <c r="E150" s="1">
        <v>0</v>
      </c>
      <c r="F150" s="1">
        <v>0</v>
      </c>
      <c r="G150" s="2">
        <f t="shared" si="0"/>
        <v>1687844.9505400001</v>
      </c>
      <c r="H150" s="2">
        <f t="shared" si="1"/>
        <v>0.85999999986961484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142251.89000000001</v>
      </c>
      <c r="D154" s="1">
        <f>'PR-RAS'!E158</f>
        <v>302127.34999999998</v>
      </c>
      <c r="E154" s="1">
        <v>0</v>
      </c>
      <c r="F154" s="1">
        <v>0</v>
      </c>
      <c r="G154" s="2">
        <f t="shared" si="0"/>
        <v>114215.50826999999</v>
      </c>
      <c r="H154" s="2">
        <f t="shared" si="1"/>
        <v>0.4599999999627471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556278.11</v>
      </c>
      <c r="D155" s="1">
        <f>'PR-RAS'!E159</f>
        <v>635400.81999999995</v>
      </c>
      <c r="E155" s="1">
        <v>0</v>
      </c>
      <c r="F155" s="1">
        <v>0</v>
      </c>
      <c r="G155" s="2">
        <f t="shared" si="0"/>
        <v>281370.28149999998</v>
      </c>
      <c r="H155" s="2">
        <f t="shared" si="1"/>
        <v>0.2900000000372529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556278.11</v>
      </c>
      <c r="D157" s="1">
        <f>'PR-RAS'!E161</f>
        <v>635400.81999999995</v>
      </c>
      <c r="E157" s="1">
        <v>0</v>
      </c>
      <c r="F157" s="1">
        <v>0</v>
      </c>
      <c r="G157" s="2">
        <f t="shared" si="0"/>
        <v>285024.44099999999</v>
      </c>
      <c r="H157" s="2">
        <f t="shared" si="1"/>
        <v>0.2900000000372529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12137465.830000004</v>
      </c>
      <c r="D159" s="1">
        <f>'PR-RAS'!E163</f>
        <v>13416016.280000001</v>
      </c>
      <c r="E159" s="1">
        <v>0</v>
      </c>
      <c r="F159" s="1">
        <v>0</v>
      </c>
      <c r="G159" s="2">
        <f t="shared" si="0"/>
        <v>6157180.7456200011</v>
      </c>
      <c r="H159" s="2">
        <f t="shared" si="1"/>
        <v>0.44999999739229679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160113.13999999998</v>
      </c>
      <c r="D160" s="1">
        <f>'PR-RAS'!E164</f>
        <v>170010.36</v>
      </c>
      <c r="E160" s="1">
        <v>0</v>
      </c>
      <c r="F160" s="1">
        <v>0</v>
      </c>
      <c r="G160" s="2">
        <f t="shared" si="0"/>
        <v>79521.283739999999</v>
      </c>
      <c r="H160" s="2">
        <f t="shared" si="1"/>
        <v>0.49999999997089617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51457.42</v>
      </c>
      <c r="D161" s="1">
        <f>'PR-RAS'!E165</f>
        <v>67982.87</v>
      </c>
      <c r="E161" s="1">
        <v>0</v>
      </c>
      <c r="F161" s="1">
        <v>0</v>
      </c>
      <c r="G161" s="2">
        <f t="shared" si="0"/>
        <v>29987.705599999998</v>
      </c>
      <c r="H161" s="2">
        <f t="shared" si="1"/>
        <v>0.55000000000291038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97472.04</v>
      </c>
      <c r="D162" s="1">
        <f>'PR-RAS'!E166</f>
        <v>92002.559999999998</v>
      </c>
      <c r="E162" s="1">
        <v>0</v>
      </c>
      <c r="F162" s="1">
        <v>0</v>
      </c>
      <c r="G162" s="2">
        <f t="shared" si="0"/>
        <v>45317.822759999995</v>
      </c>
      <c r="H162" s="2">
        <f t="shared" si="1"/>
        <v>0.47999999999592546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11183.68</v>
      </c>
      <c r="D163" s="1">
        <f>'PR-RAS'!E167</f>
        <v>10024.93</v>
      </c>
      <c r="E163" s="1">
        <v>0</v>
      </c>
      <c r="F163" s="1">
        <v>0</v>
      </c>
      <c r="G163" s="2">
        <f t="shared" si="0"/>
        <v>5059.8334800000002</v>
      </c>
      <c r="H163" s="2">
        <f t="shared" si="1"/>
        <v>0.38999999999941792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314913.07999999996</v>
      </c>
      <c r="D165" s="1">
        <f>'PR-RAS'!E169</f>
        <v>1435367.6099999999</v>
      </c>
      <c r="E165" s="1">
        <v>0</v>
      </c>
      <c r="F165" s="1">
        <v>0</v>
      </c>
      <c r="G165" s="2">
        <f t="shared" si="0"/>
        <v>522446.32120000001</v>
      </c>
      <c r="H165" s="2">
        <f t="shared" si="1"/>
        <v>0.47000000008847564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69874.09</v>
      </c>
      <c r="D166" s="1">
        <f>'PR-RAS'!E170</f>
        <v>72329.87</v>
      </c>
      <c r="E166" s="1">
        <v>0</v>
      </c>
      <c r="F166" s="1">
        <v>0</v>
      </c>
      <c r="G166" s="2">
        <f t="shared" si="0"/>
        <v>35398.08195</v>
      </c>
      <c r="H166" s="2">
        <f t="shared" si="1"/>
        <v>0.22000000000116415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291.67</v>
      </c>
      <c r="D167" s="1">
        <f>'PR-RAS'!E171</f>
        <v>0</v>
      </c>
      <c r="E167" s="1">
        <v>0</v>
      </c>
      <c r="F167" s="1">
        <v>0</v>
      </c>
      <c r="G167" s="2">
        <f t="shared" si="0"/>
        <v>48.417220000000007</v>
      </c>
      <c r="H167" s="2">
        <f t="shared" si="1"/>
        <v>0.32999999999998408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230561.79</v>
      </c>
      <c r="D168" s="1">
        <f>'PR-RAS'!E172</f>
        <v>1343076.26</v>
      </c>
      <c r="E168" s="1">
        <v>0</v>
      </c>
      <c r="F168" s="1">
        <v>0</v>
      </c>
      <c r="G168" s="2">
        <f t="shared" si="0"/>
        <v>487091.28977000003</v>
      </c>
      <c r="H168" s="2">
        <f t="shared" si="1"/>
        <v>0.47000000000116415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3013.23</v>
      </c>
      <c r="D169" s="1">
        <f>'PR-RAS'!E173</f>
        <v>5380.01</v>
      </c>
      <c r="E169" s="1">
        <v>0</v>
      </c>
      <c r="F169" s="1">
        <v>0</v>
      </c>
      <c r="G169" s="2">
        <f t="shared" si="0"/>
        <v>2313.9059999999999</v>
      </c>
      <c r="H169" s="2">
        <f t="shared" si="1"/>
        <v>0.24000000000023647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5758.04</v>
      </c>
      <c r="D170" s="1">
        <f>'PR-RAS'!E174</f>
        <v>7266.77</v>
      </c>
      <c r="E170" s="1">
        <v>0</v>
      </c>
      <c r="F170" s="1">
        <v>0</v>
      </c>
      <c r="G170" s="2">
        <f t="shared" si="0"/>
        <v>3429.2770200000004</v>
      </c>
      <c r="H170" s="2">
        <f t="shared" si="1"/>
        <v>0.26999999999952706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5414.26</v>
      </c>
      <c r="D172" s="1">
        <f>'PR-RAS'!E176</f>
        <v>7314.7</v>
      </c>
      <c r="E172" s="1">
        <v>0</v>
      </c>
      <c r="F172" s="1">
        <v>0</v>
      </c>
      <c r="G172" s="2">
        <f t="shared" si="0"/>
        <v>3427.4658600000002</v>
      </c>
      <c r="H172" s="2">
        <f t="shared" si="1"/>
        <v>0.56000000000040018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11181356.620000003</v>
      </c>
      <c r="D173" s="1">
        <f>'PR-RAS'!E177</f>
        <v>10843275.790000003</v>
      </c>
      <c r="E173" s="1">
        <v>0</v>
      </c>
      <c r="F173" s="1">
        <v>0</v>
      </c>
      <c r="G173" s="2">
        <f t="shared" si="0"/>
        <v>5653280.2104000011</v>
      </c>
      <c r="H173" s="2">
        <f t="shared" si="1"/>
        <v>0.58999999426305294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387080.43</v>
      </c>
      <c r="D174" s="1">
        <f>'PR-RAS'!E178</f>
        <v>389948.91</v>
      </c>
      <c r="E174" s="1">
        <v>0</v>
      </c>
      <c r="F174" s="1">
        <v>0</v>
      </c>
      <c r="G174" s="2">
        <f t="shared" si="0"/>
        <v>201887.23724999998</v>
      </c>
      <c r="H174" s="2">
        <f t="shared" si="1"/>
        <v>0.52000000001862645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4363991.03</v>
      </c>
      <c r="D175" s="1">
        <f>'PR-RAS'!E179</f>
        <v>3150485.0999999996</v>
      </c>
      <c r="E175" s="1">
        <v>0</v>
      </c>
      <c r="F175" s="1">
        <v>0</v>
      </c>
      <c r="G175" s="2">
        <f t="shared" si="0"/>
        <v>1855703.2540199999</v>
      </c>
      <c r="H175" s="2">
        <f t="shared" si="1"/>
        <v>0.12999999988824129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1096635.57</v>
      </c>
      <c r="D176" s="1">
        <f>'PR-RAS'!E180</f>
        <v>1070416.43</v>
      </c>
      <c r="E176" s="1">
        <v>0</v>
      </c>
      <c r="F176" s="1">
        <v>0</v>
      </c>
      <c r="G176" s="2">
        <f t="shared" si="0"/>
        <v>566556.9752499999</v>
      </c>
      <c r="H176" s="2">
        <f t="shared" si="1"/>
        <v>0.85999999986961484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3655612.19</v>
      </c>
      <c r="D177" s="1">
        <f>'PR-RAS'!E181</f>
        <v>4321845.2700000005</v>
      </c>
      <c r="E177" s="1">
        <v>0</v>
      </c>
      <c r="F177" s="1">
        <v>0</v>
      </c>
      <c r="G177" s="2">
        <f t="shared" si="0"/>
        <v>2164677.2804799997</v>
      </c>
      <c r="H177" s="2">
        <f t="shared" si="1"/>
        <v>0.46000000042840838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318589.31</v>
      </c>
      <c r="D178" s="1">
        <f>'PR-RAS'!E182</f>
        <v>356325.63</v>
      </c>
      <c r="E178" s="1">
        <v>0</v>
      </c>
      <c r="F178" s="1">
        <v>0</v>
      </c>
      <c r="G178" s="2">
        <f t="shared" si="0"/>
        <v>182529.58089000001</v>
      </c>
      <c r="H178" s="2">
        <f t="shared" si="1"/>
        <v>0.67999999999301508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88944.71</v>
      </c>
      <c r="D179" s="1">
        <f>'PR-RAS'!E183</f>
        <v>68846.06</v>
      </c>
      <c r="E179" s="1">
        <v>0</v>
      </c>
      <c r="F179" s="1">
        <v>0</v>
      </c>
      <c r="G179" s="2">
        <f t="shared" si="0"/>
        <v>40341.355739999999</v>
      </c>
      <c r="H179" s="2">
        <f t="shared" si="1"/>
        <v>0.34999999999126885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559529.66</v>
      </c>
      <c r="D180" s="1">
        <f>'PR-RAS'!E184</f>
        <v>692484.47</v>
      </c>
      <c r="E180" s="1">
        <v>0</v>
      </c>
      <c r="F180" s="1">
        <v>0</v>
      </c>
      <c r="G180" s="2">
        <f t="shared" si="0"/>
        <v>348065.24940000003</v>
      </c>
      <c r="H180" s="2">
        <f t="shared" si="1"/>
        <v>0.80999999993946403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59084.73</v>
      </c>
      <c r="D181" s="1">
        <f>'PR-RAS'!E185</f>
        <v>61960.51</v>
      </c>
      <c r="E181" s="1">
        <v>0</v>
      </c>
      <c r="F181" s="1">
        <v>0</v>
      </c>
      <c r="G181" s="2">
        <f t="shared" si="0"/>
        <v>32941.034999999996</v>
      </c>
      <c r="H181" s="2">
        <f t="shared" si="1"/>
        <v>0.75999999999476131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651888.99</v>
      </c>
      <c r="D182" s="1">
        <f>'PR-RAS'!E186</f>
        <v>730963.40999999992</v>
      </c>
      <c r="E182" s="1">
        <v>0</v>
      </c>
      <c r="F182" s="1">
        <v>0</v>
      </c>
      <c r="G182" s="2">
        <f t="shared" si="0"/>
        <v>382600.66160999989</v>
      </c>
      <c r="H182" s="2">
        <f t="shared" si="1"/>
        <v>0.41999999992549419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481082.99</v>
      </c>
      <c r="D184" s="1">
        <f>'PR-RAS'!E188</f>
        <v>967362.52</v>
      </c>
      <c r="E184" s="1">
        <v>0</v>
      </c>
      <c r="F184" s="1">
        <v>0</v>
      </c>
      <c r="G184" s="2">
        <f t="shared" si="0"/>
        <v>442092.86949000001</v>
      </c>
      <c r="H184" s="2">
        <f t="shared" si="1"/>
        <v>0.48999999999068677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96351.45</v>
      </c>
      <c r="D185" s="1">
        <f>'PR-RAS'!E189</f>
        <v>85140.489999999991</v>
      </c>
      <c r="E185" s="1">
        <v>0</v>
      </c>
      <c r="F185" s="1">
        <v>0</v>
      </c>
      <c r="G185" s="2">
        <f t="shared" si="0"/>
        <v>49060.367119999995</v>
      </c>
      <c r="H185" s="2">
        <f t="shared" si="1"/>
        <v>0.93999999998777639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34431.94</v>
      </c>
      <c r="D186" s="1">
        <f>'PR-RAS'!E190</f>
        <v>54187.47</v>
      </c>
      <c r="E186" s="1">
        <v>0</v>
      </c>
      <c r="F186" s="1">
        <v>0</v>
      </c>
      <c r="G186" s="2">
        <f t="shared" si="0"/>
        <v>26419.272799999999</v>
      </c>
      <c r="H186" s="2">
        <f t="shared" si="1"/>
        <v>0.52999999999883585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67735</v>
      </c>
      <c r="D187" s="1">
        <f>'PR-RAS'!E191</f>
        <v>51293.74</v>
      </c>
      <c r="E187" s="1">
        <v>0</v>
      </c>
      <c r="F187" s="1">
        <v>0</v>
      </c>
      <c r="G187" s="2">
        <f t="shared" si="0"/>
        <v>31679.981279999996</v>
      </c>
      <c r="H187" s="2">
        <f t="shared" si="1"/>
        <v>0.26000000000203727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15407.46</v>
      </c>
      <c r="D188" s="1">
        <f>'PR-RAS'!E192</f>
        <v>19350.39</v>
      </c>
      <c r="E188" s="1">
        <v>0</v>
      </c>
      <c r="F188" s="1">
        <v>0</v>
      </c>
      <c r="G188" s="2">
        <f t="shared" si="0"/>
        <v>10118.240879999999</v>
      </c>
      <c r="H188" s="2">
        <f t="shared" si="1"/>
        <v>0.84999999999854481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11686.39</v>
      </c>
      <c r="D189" s="1">
        <f>'PR-RAS'!E193</f>
        <v>336381.86</v>
      </c>
      <c r="E189" s="1">
        <v>0</v>
      </c>
      <c r="F189" s="1">
        <v>0</v>
      </c>
      <c r="G189" s="2">
        <f t="shared" si="0"/>
        <v>128676.62067999999</v>
      </c>
      <c r="H189" s="2">
        <f t="shared" si="1"/>
        <v>0.53000000001338776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6744.96</v>
      </c>
      <c r="D190" s="1">
        <f>'PR-RAS'!E194</f>
        <v>55768.92</v>
      </c>
      <c r="E190" s="1">
        <v>0</v>
      </c>
      <c r="F190" s="1">
        <v>0</v>
      </c>
      <c r="G190" s="2">
        <f t="shared" si="0"/>
        <v>22355.449199999999</v>
      </c>
      <c r="H190" s="2">
        <f t="shared" si="1"/>
        <v>0.12000000000170985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248725.79</v>
      </c>
      <c r="D191" s="1">
        <f>'PR-RAS'!E195</f>
        <v>365239.65</v>
      </c>
      <c r="E191" s="1">
        <v>0</v>
      </c>
      <c r="F191" s="1">
        <v>0</v>
      </c>
      <c r="G191" s="2">
        <f t="shared" si="0"/>
        <v>186048.96710000001</v>
      </c>
      <c r="H191" s="2">
        <f t="shared" si="1"/>
        <v>0.55999999996856786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124691.34</v>
      </c>
      <c r="D192" s="1">
        <f>'PR-RAS'!E196</f>
        <v>189873.15000000002</v>
      </c>
      <c r="E192" s="1">
        <v>0</v>
      </c>
      <c r="F192" s="1">
        <v>0</v>
      </c>
      <c r="G192" s="2">
        <f t="shared" si="0"/>
        <v>96347.589240000001</v>
      </c>
      <c r="H192" s="2">
        <f t="shared" si="1"/>
        <v>0.4900000000197906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65199.61</v>
      </c>
      <c r="D198" s="1">
        <f>'PR-RAS'!E202</f>
        <v>109039.41</v>
      </c>
      <c r="E198" s="1">
        <v>0</v>
      </c>
      <c r="F198" s="1">
        <v>0</v>
      </c>
      <c r="G198" s="2">
        <f t="shared" si="0"/>
        <v>55805.850709999999</v>
      </c>
      <c r="H198" s="2">
        <f t="shared" si="1"/>
        <v>0.80000000000291038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65199.61</v>
      </c>
      <c r="D201" s="1">
        <f>'PR-RAS'!E205</f>
        <v>109039.41</v>
      </c>
      <c r="E201" s="1">
        <v>0</v>
      </c>
      <c r="F201" s="1">
        <v>0</v>
      </c>
      <c r="G201" s="2">
        <f t="shared" si="0"/>
        <v>56655.686000000002</v>
      </c>
      <c r="H201" s="2">
        <f t="shared" si="1"/>
        <v>0.80000000000291038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59491.729999999996</v>
      </c>
      <c r="D206" s="1">
        <f>'PR-RAS'!E210</f>
        <v>80833.740000000005</v>
      </c>
      <c r="E206" s="1">
        <v>0</v>
      </c>
      <c r="F206" s="1">
        <v>0</v>
      </c>
      <c r="G206" s="2">
        <f t="shared" si="0"/>
        <v>45337.638050000001</v>
      </c>
      <c r="H206" s="2">
        <f t="shared" si="1"/>
        <v>0.52999999999883585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59205.02</v>
      </c>
      <c r="D207" s="1">
        <f>'PR-RAS'!E211</f>
        <v>80161.13</v>
      </c>
      <c r="E207" s="1">
        <v>0</v>
      </c>
      <c r="F207" s="1">
        <v>0</v>
      </c>
      <c r="G207" s="2">
        <f t="shared" si="0"/>
        <v>45222.619679999996</v>
      </c>
      <c r="H207" s="2">
        <f t="shared" si="1"/>
        <v>0.15000000000145519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201.47</v>
      </c>
      <c r="D209" s="1">
        <f>'PR-RAS'!E213</f>
        <v>611.04</v>
      </c>
      <c r="E209" s="1">
        <v>0</v>
      </c>
      <c r="F209" s="1">
        <v>0</v>
      </c>
      <c r="G209" s="2">
        <f t="shared" si="0"/>
        <v>296.09839999999997</v>
      </c>
      <c r="H209" s="2">
        <f t="shared" si="1"/>
        <v>0.50999999999996248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85.24</v>
      </c>
      <c r="D210" s="1">
        <f>'PR-RAS'!E214</f>
        <v>61.57</v>
      </c>
      <c r="E210" s="1">
        <v>0</v>
      </c>
      <c r="F210" s="1">
        <v>0</v>
      </c>
      <c r="G210" s="2">
        <f t="shared" si="0"/>
        <v>43.55142</v>
      </c>
      <c r="H210" s="2">
        <f t="shared" si="1"/>
        <v>0.6699999999999946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592522.1100000001</v>
      </c>
      <c r="D211" s="1">
        <f>'PR-RAS'!E215</f>
        <v>1302385.3400000001</v>
      </c>
      <c r="E211" s="1">
        <v>0</v>
      </c>
      <c r="F211" s="1">
        <v>0</v>
      </c>
      <c r="G211" s="2">
        <f t="shared" si="0"/>
        <v>671431.48589999997</v>
      </c>
      <c r="H211" s="2">
        <f t="shared" si="1"/>
        <v>0.45000000018626451</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395946.09</v>
      </c>
      <c r="D212" s="1">
        <f>'PR-RAS'!E216</f>
        <v>1099098.52</v>
      </c>
      <c r="E212" s="1">
        <v>0</v>
      </c>
      <c r="F212" s="1">
        <v>0</v>
      </c>
      <c r="G212" s="2">
        <f t="shared" si="0"/>
        <v>547364.20042999997</v>
      </c>
      <c r="H212" s="2">
        <f t="shared" si="1"/>
        <v>0.57000000000698492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395946.09</v>
      </c>
      <c r="D214" s="1">
        <f>'PR-RAS'!E218</f>
        <v>1099098.52</v>
      </c>
      <c r="E214" s="1">
        <v>0</v>
      </c>
      <c r="F214" s="1">
        <v>0</v>
      </c>
      <c r="G214" s="2">
        <f t="shared" si="0"/>
        <v>552552.48668999993</v>
      </c>
      <c r="H214" s="2">
        <f t="shared" si="1"/>
        <v>0.57000000000698492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196576.02000000002</v>
      </c>
      <c r="D215" s="1">
        <f>'PR-RAS'!E219</f>
        <v>203286.82</v>
      </c>
      <c r="E215" s="1">
        <v>0</v>
      </c>
      <c r="F215" s="1">
        <v>0</v>
      </c>
      <c r="G215" s="2">
        <f t="shared" si="0"/>
        <v>129074.02724000001</v>
      </c>
      <c r="H215" s="2">
        <f t="shared" si="1"/>
        <v>0.20000000001164153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103620.45</v>
      </c>
      <c r="D217" s="1">
        <f>'PR-RAS'!E221</f>
        <v>113094.02</v>
      </c>
      <c r="E217" s="1">
        <v>0</v>
      </c>
      <c r="F217" s="1">
        <v>0</v>
      </c>
      <c r="G217" s="2">
        <f t="shared" si="0"/>
        <v>71238.633839999995</v>
      </c>
      <c r="H217" s="2">
        <f t="shared" si="1"/>
        <v>0.47000000000116415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92955.57</v>
      </c>
      <c r="D218" s="1">
        <f>'PR-RAS'!E222</f>
        <v>90192.8</v>
      </c>
      <c r="E218" s="1">
        <v>0</v>
      </c>
      <c r="F218" s="1">
        <v>0</v>
      </c>
      <c r="G218" s="2">
        <f t="shared" si="0"/>
        <v>59315.033890000006</v>
      </c>
      <c r="H218" s="2">
        <f t="shared" si="1"/>
        <v>0.6299999999901047</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19545877.390000001</v>
      </c>
      <c r="D220" s="1">
        <f>'PR-RAS'!E224</f>
        <v>23129314.379999995</v>
      </c>
      <c r="E220" s="1">
        <v>0</v>
      </c>
      <c r="F220" s="1">
        <v>0</v>
      </c>
      <c r="G220" s="2">
        <f t="shared" si="0"/>
        <v>14411186.846849998</v>
      </c>
      <c r="H220" s="2">
        <f t="shared" si="1"/>
        <v>0.76999999582767487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315454.75</v>
      </c>
      <c r="D221" s="1">
        <f>'PR-RAS'!E225</f>
        <v>122479.58</v>
      </c>
      <c r="E221" s="1">
        <v>0</v>
      </c>
      <c r="F221" s="1">
        <v>0</v>
      </c>
      <c r="G221" s="2">
        <f t="shared" si="0"/>
        <v>123291.06020000001</v>
      </c>
      <c r="H221" s="2">
        <f t="shared" si="1"/>
        <v>0.66999999999825377</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315454.75</v>
      </c>
      <c r="D222" s="1">
        <f>'PR-RAS'!E226</f>
        <v>122479.58</v>
      </c>
      <c r="E222" s="1">
        <v>0</v>
      </c>
      <c r="F222" s="1">
        <v>0</v>
      </c>
      <c r="G222" s="2">
        <f t="shared" si="0"/>
        <v>123851.47411000001</v>
      </c>
      <c r="H222" s="2">
        <f t="shared" si="1"/>
        <v>0.66999999999825377</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427273.95</v>
      </c>
      <c r="D227" s="1">
        <f>'PR-RAS'!E231</f>
        <v>198742.97</v>
      </c>
      <c r="E227" s="1">
        <v>0</v>
      </c>
      <c r="F227" s="1">
        <v>0</v>
      </c>
      <c r="G227" s="2">
        <f t="shared" si="0"/>
        <v>186395.73514</v>
      </c>
      <c r="H227" s="2">
        <f t="shared" si="1"/>
        <v>7.9999999987194315E-2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127273.95</v>
      </c>
      <c r="D228" s="1">
        <f>'PR-RAS'!E232</f>
        <v>198742.97</v>
      </c>
      <c r="E228" s="1">
        <v>0</v>
      </c>
      <c r="F228" s="1">
        <v>0</v>
      </c>
      <c r="G228" s="2">
        <f t="shared" si="0"/>
        <v>119120.49503000001</v>
      </c>
      <c r="H228" s="2">
        <f t="shared" si="1"/>
        <v>8.000000000174623E-2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300000</v>
      </c>
      <c r="D229" s="1">
        <f>'PR-RAS'!E233</f>
        <v>0</v>
      </c>
      <c r="E229" s="1">
        <v>0</v>
      </c>
      <c r="F229" s="1">
        <v>0</v>
      </c>
      <c r="G229" s="2">
        <f t="shared" si="0"/>
        <v>68400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776940.36</v>
      </c>
      <c r="D232" s="1">
        <f>'PR-RAS'!E236</f>
        <v>789871.04</v>
      </c>
      <c r="E232" s="1">
        <v>0</v>
      </c>
      <c r="F232" s="1">
        <v>0</v>
      </c>
      <c r="G232" s="2">
        <f t="shared" si="0"/>
        <v>544393.64364000002</v>
      </c>
      <c r="H232" s="2">
        <f t="shared" si="1"/>
        <v>0.40000000002328306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593396.81999999995</v>
      </c>
      <c r="D233" s="1">
        <f>'PR-RAS'!E237</f>
        <v>789871.04</v>
      </c>
      <c r="E233" s="1">
        <v>0</v>
      </c>
      <c r="F233" s="1">
        <v>0</v>
      </c>
      <c r="G233" s="2">
        <f t="shared" si="0"/>
        <v>504168.22480000003</v>
      </c>
      <c r="H233" s="2">
        <f t="shared" si="1"/>
        <v>0.22000000008847564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183543.54</v>
      </c>
      <c r="D234" s="1">
        <f>'PR-RAS'!E238</f>
        <v>0</v>
      </c>
      <c r="E234" s="1">
        <v>0</v>
      </c>
      <c r="F234" s="1">
        <v>0</v>
      </c>
      <c r="G234" s="2">
        <f t="shared" si="0"/>
        <v>42765.644820000001</v>
      </c>
      <c r="H234" s="2">
        <f t="shared" si="1"/>
        <v>0.45999999999185093</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17103882.120000001</v>
      </c>
      <c r="D236" s="1">
        <f>'PR-RAS'!E240</f>
        <v>21100485.189999998</v>
      </c>
      <c r="E236" s="1">
        <v>0</v>
      </c>
      <c r="F236" s="1">
        <v>0</v>
      </c>
      <c r="G236" s="2">
        <f t="shared" si="0"/>
        <v>13936640.337499999</v>
      </c>
      <c r="H236" s="2">
        <f t="shared" si="1"/>
        <v>0.30999999865889549</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16076317.449999999</v>
      </c>
      <c r="D237" s="1">
        <f>'PR-RAS'!E241</f>
        <v>20357724.829999998</v>
      </c>
      <c r="E237" s="1">
        <v>0</v>
      </c>
      <c r="F237" s="1">
        <v>0</v>
      </c>
      <c r="G237" s="2">
        <f t="shared" si="0"/>
        <v>13402857.037959998</v>
      </c>
      <c r="H237" s="2">
        <f t="shared" si="1"/>
        <v>0.62000000104308128</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1027564.67</v>
      </c>
      <c r="D238" s="1">
        <f>'PR-RAS'!E242</f>
        <v>742760.36</v>
      </c>
      <c r="E238" s="1">
        <v>0</v>
      </c>
      <c r="F238" s="1">
        <v>0</v>
      </c>
      <c r="G238" s="2">
        <f t="shared" si="0"/>
        <v>595601.23742999998</v>
      </c>
      <c r="H238" s="2">
        <f t="shared" si="1"/>
        <v>0.68999999994412065</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61953.84</v>
      </c>
      <c r="D240" s="1">
        <f>'PR-RAS'!E244</f>
        <v>234431.95</v>
      </c>
      <c r="E240" s="1">
        <v>0</v>
      </c>
      <c r="F240" s="1">
        <v>0</v>
      </c>
      <c r="G240" s="2">
        <f t="shared" si="0"/>
        <v>126865.43986</v>
      </c>
      <c r="H240" s="2">
        <f t="shared" si="1"/>
        <v>0.20999999999185093</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61953.84</v>
      </c>
      <c r="D241" s="1">
        <f>'PR-RAS'!E245</f>
        <v>234431.95</v>
      </c>
      <c r="E241" s="1">
        <v>0</v>
      </c>
      <c r="F241" s="1">
        <v>0</v>
      </c>
      <c r="G241" s="2">
        <f t="shared" si="0"/>
        <v>127396.2576</v>
      </c>
      <c r="H241" s="2">
        <f t="shared" si="1"/>
        <v>0.20999999999185093</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860372.37</v>
      </c>
      <c r="D243" s="1">
        <f>'PR-RAS'!E247</f>
        <v>683303.65</v>
      </c>
      <c r="E243" s="1">
        <v>0</v>
      </c>
      <c r="F243" s="1">
        <v>0</v>
      </c>
      <c r="G243" s="2">
        <f t="shared" si="0"/>
        <v>538929.08013999998</v>
      </c>
      <c r="H243" s="2">
        <f t="shared" si="1"/>
        <v>0.71999999997206032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114973.26</v>
      </c>
      <c r="D244" s="1">
        <f>'PR-RAS'!E248</f>
        <v>83092.240000000005</v>
      </c>
      <c r="E244" s="1">
        <v>0</v>
      </c>
      <c r="F244" s="1">
        <v>0</v>
      </c>
      <c r="G244" s="2">
        <f t="shared" si="0"/>
        <v>68321.330820000003</v>
      </c>
      <c r="H244" s="2">
        <f t="shared" si="1"/>
        <v>0.5</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745399.11</v>
      </c>
      <c r="D246" s="1">
        <f>'PR-RAS'!E250</f>
        <v>600211.41</v>
      </c>
      <c r="E246" s="1">
        <v>0</v>
      </c>
      <c r="F246" s="1">
        <v>0</v>
      </c>
      <c r="G246" s="2">
        <f t="shared" si="0"/>
        <v>476726.37285000004</v>
      </c>
      <c r="H246" s="2">
        <f t="shared" si="1"/>
        <v>0.52000000001862645</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669413.82000000007</v>
      </c>
      <c r="D248" s="1">
        <f>'PR-RAS'!E252</f>
        <v>4932832.17</v>
      </c>
      <c r="E248" s="1">
        <v>0</v>
      </c>
      <c r="F248" s="1">
        <v>0</v>
      </c>
      <c r="G248" s="2">
        <f t="shared" si="0"/>
        <v>2602164.3055199999</v>
      </c>
      <c r="H248" s="2">
        <f t="shared" si="1"/>
        <v>0.34999999986030161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669413.82000000007</v>
      </c>
      <c r="D255" s="1">
        <f>'PR-RAS'!E259</f>
        <v>4932832.17</v>
      </c>
      <c r="E255" s="1">
        <v>0</v>
      </c>
      <c r="F255" s="1">
        <v>0</v>
      </c>
      <c r="G255" s="2">
        <f t="shared" si="0"/>
        <v>2675909.8526400002</v>
      </c>
      <c r="H255" s="2">
        <f t="shared" si="1"/>
        <v>0.34999999986030161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567753.54</v>
      </c>
      <c r="D256" s="1">
        <f>'PR-RAS'!E260</f>
        <v>4796989.3499999996</v>
      </c>
      <c r="E256" s="1">
        <v>0</v>
      </c>
      <c r="F256" s="1">
        <v>0</v>
      </c>
      <c r="G256" s="2">
        <f t="shared" si="0"/>
        <v>2591241.7211999996</v>
      </c>
      <c r="H256" s="2">
        <f t="shared" si="1"/>
        <v>0.80999999959021807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101660.28</v>
      </c>
      <c r="D257" s="1">
        <f>'PR-RAS'!E261</f>
        <v>135842.81999999998</v>
      </c>
      <c r="E257" s="1">
        <v>0</v>
      </c>
      <c r="F257" s="1">
        <v>0</v>
      </c>
      <c r="G257" s="2">
        <f t="shared" si="0"/>
        <v>95576.55551999998</v>
      </c>
      <c r="H257" s="2">
        <f t="shared" si="1"/>
        <v>0.46000000002095476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16330612.73</v>
      </c>
      <c r="D259" s="1">
        <f>'PR-RAS'!E263</f>
        <v>16741939.289999999</v>
      </c>
      <c r="E259" s="1">
        <v>0</v>
      </c>
      <c r="F259" s="1">
        <v>0</v>
      </c>
      <c r="G259" s="2">
        <f t="shared" si="0"/>
        <v>12852138.75798</v>
      </c>
      <c r="H259" s="2">
        <f t="shared" si="1"/>
        <v>0.55999999865889549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9008170.4299999997</v>
      </c>
      <c r="D260" s="1">
        <f>'PR-RAS'!E264</f>
        <v>10489591.08</v>
      </c>
      <c r="E260" s="1">
        <v>0</v>
      </c>
      <c r="F260" s="1">
        <v>0</v>
      </c>
      <c r="G260" s="2">
        <f t="shared" si="0"/>
        <v>7766724.3208100004</v>
      </c>
      <c r="H260" s="2">
        <f t="shared" si="1"/>
        <v>0.50999999977648258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9008170.4299999997</v>
      </c>
      <c r="D261" s="1">
        <f>'PR-RAS'!E265</f>
        <v>10460893.060000001</v>
      </c>
      <c r="E261" s="1">
        <v>0</v>
      </c>
      <c r="F261" s="1">
        <v>0</v>
      </c>
      <c r="G261" s="2">
        <f t="shared" si="0"/>
        <v>7781788.7030000007</v>
      </c>
      <c r="H261" s="2">
        <f t="shared" si="1"/>
        <v>0.49000000022351742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28698.02</v>
      </c>
      <c r="E263" s="1">
        <v>0</v>
      </c>
      <c r="F263" s="1">
        <v>0</v>
      </c>
      <c r="G263" s="2">
        <f t="shared" si="0"/>
        <v>15037.762480000001</v>
      </c>
      <c r="H263" s="2">
        <f t="shared" si="1"/>
        <v>2.0000000000436557E-2</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31509.06</v>
      </c>
      <c r="D264" s="1">
        <f>'PR-RAS'!E268</f>
        <v>1987.86</v>
      </c>
      <c r="E264" s="1">
        <v>0</v>
      </c>
      <c r="F264" s="1">
        <v>0</v>
      </c>
      <c r="G264" s="2">
        <f t="shared" si="0"/>
        <v>9332.4971399999995</v>
      </c>
      <c r="H264" s="2">
        <f t="shared" si="1"/>
        <v>0.20000000000140972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30000</v>
      </c>
      <c r="D265" s="1">
        <f>'PR-RAS'!E269</f>
        <v>0</v>
      </c>
      <c r="E265" s="1">
        <v>0</v>
      </c>
      <c r="F265" s="1">
        <v>0</v>
      </c>
      <c r="G265" s="2">
        <f t="shared" ref="G265:G521" si="8">(B265/1000)*(C265*1+D265*2)</f>
        <v>7920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1509.06</v>
      </c>
      <c r="D266" s="1">
        <f>'PR-RAS'!E270</f>
        <v>1987.86</v>
      </c>
      <c r="E266" s="1">
        <v>0</v>
      </c>
      <c r="F266" s="1">
        <v>0</v>
      </c>
      <c r="G266" s="2">
        <f t="shared" si="8"/>
        <v>1453.4666999999999</v>
      </c>
      <c r="H266" s="2">
        <f t="shared" si="9"/>
        <v>0.20000000000004547</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7290933.2400000002</v>
      </c>
      <c r="D275" s="1">
        <f>'PR-RAS'!E279</f>
        <v>6250360.3499999996</v>
      </c>
      <c r="E275" s="1">
        <v>0</v>
      </c>
      <c r="F275" s="1">
        <v>0</v>
      </c>
      <c r="G275" s="2">
        <f t="shared" si="8"/>
        <v>5422913.1795600001</v>
      </c>
      <c r="H275" s="2">
        <f t="shared" si="9"/>
        <v>0.58999999985098839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7290933.2400000002</v>
      </c>
      <c r="D276" s="1">
        <f>'PR-RAS'!E280</f>
        <v>6250360.3499999996</v>
      </c>
      <c r="E276" s="1">
        <v>0</v>
      </c>
      <c r="F276" s="1">
        <v>0</v>
      </c>
      <c r="G276" s="2">
        <f t="shared" si="8"/>
        <v>5442704.8334999997</v>
      </c>
      <c r="H276" s="2">
        <f t="shared" si="9"/>
        <v>0.58999999985098839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53565476.799999997</v>
      </c>
      <c r="D285" s="1">
        <f>'PR-RAS'!E289</f>
        <v>64580616.219999991</v>
      </c>
      <c r="E285" s="1">
        <v>0</v>
      </c>
      <c r="F285" s="1">
        <v>0</v>
      </c>
      <c r="G285" s="2">
        <f t="shared" si="8"/>
        <v>51894385.424159989</v>
      </c>
      <c r="H285" s="2">
        <f t="shared" si="9"/>
        <v>0.41999999433755875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25966960.790000021</v>
      </c>
      <c r="D286" s="1">
        <f>'PR-RAS'!E290</f>
        <v>15865967.460000001</v>
      </c>
      <c r="E286" s="1">
        <v>0</v>
      </c>
      <c r="F286" s="1">
        <v>0</v>
      </c>
      <c r="G286" s="2">
        <f t="shared" si="8"/>
        <v>16444185.277350005</v>
      </c>
      <c r="H286" s="2">
        <f t="shared" si="9"/>
        <v>0.66999997943639755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3118099.5</v>
      </c>
      <c r="D288" s="1">
        <f>'PR-RAS'!E292</f>
        <v>5294218.57</v>
      </c>
      <c r="E288" s="1">
        <v>0</v>
      </c>
      <c r="F288" s="1">
        <v>0</v>
      </c>
      <c r="G288" s="2">
        <f t="shared" si="8"/>
        <v>3933776.0156799997</v>
      </c>
      <c r="H288" s="2">
        <f t="shared" si="9"/>
        <v>0.92999999970197678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7889299.2800000003</v>
      </c>
      <c r="D290" s="1">
        <f>'PR-RAS'!E294</f>
        <v>7268102.4800000004</v>
      </c>
      <c r="E290" s="1">
        <v>0</v>
      </c>
      <c r="F290" s="1">
        <v>0</v>
      </c>
      <c r="G290" s="2">
        <f t="shared" si="8"/>
        <v>6480970.7253600005</v>
      </c>
      <c r="H290" s="2">
        <f t="shared" si="9"/>
        <v>0.76000000070780516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1630769.92</v>
      </c>
      <c r="D293" s="1">
        <f>'PR-RAS'!E298</f>
        <v>767783.9</v>
      </c>
      <c r="E293" s="1">
        <v>0</v>
      </c>
      <c r="F293" s="1">
        <v>0</v>
      </c>
      <c r="G293" s="2">
        <f t="shared" si="8"/>
        <v>924570.61423999991</v>
      </c>
      <c r="H293" s="2">
        <f t="shared" si="9"/>
        <v>0.18000000005122274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766598.08</v>
      </c>
      <c r="D294" s="1">
        <f>'PR-RAS'!E299</f>
        <v>335177.06</v>
      </c>
      <c r="E294" s="1">
        <v>0</v>
      </c>
      <c r="F294" s="1">
        <v>0</v>
      </c>
      <c r="G294" s="2">
        <f t="shared" si="8"/>
        <v>421026.99459999998</v>
      </c>
      <c r="H294" s="2">
        <f t="shared" si="9"/>
        <v>0.13999999995576218</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766598.08</v>
      </c>
      <c r="D295" s="1">
        <f>'PR-RAS'!E300</f>
        <v>335177.06</v>
      </c>
      <c r="E295" s="1">
        <v>0</v>
      </c>
      <c r="F295" s="1">
        <v>0</v>
      </c>
      <c r="G295" s="2">
        <f t="shared" si="8"/>
        <v>422463.94679999998</v>
      </c>
      <c r="H295" s="2">
        <f t="shared" si="9"/>
        <v>0.13999999995576218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766598.08</v>
      </c>
      <c r="D296" s="1">
        <f>'PR-RAS'!E301</f>
        <v>335177.06</v>
      </c>
      <c r="E296" s="1">
        <v>0</v>
      </c>
      <c r="F296" s="1">
        <v>0</v>
      </c>
      <c r="G296" s="2">
        <f t="shared" si="8"/>
        <v>423900.89899999998</v>
      </c>
      <c r="H296" s="2">
        <f t="shared" si="9"/>
        <v>0.13999999995576218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864171.84000000008</v>
      </c>
      <c r="D306" s="1">
        <f>'PR-RAS'!E311</f>
        <v>432606.84</v>
      </c>
      <c r="E306" s="1">
        <v>0</v>
      </c>
      <c r="F306" s="1">
        <v>0</v>
      </c>
      <c r="G306" s="2">
        <f t="shared" si="8"/>
        <v>527462.58360000001</v>
      </c>
      <c r="H306" s="2">
        <f t="shared" si="9"/>
        <v>0.3199999998905696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859784.85000000009</v>
      </c>
      <c r="D307" s="1">
        <f>'PR-RAS'!E312</f>
        <v>432606.84</v>
      </c>
      <c r="E307" s="1">
        <v>0</v>
      </c>
      <c r="F307" s="1">
        <v>0</v>
      </c>
      <c r="G307" s="2">
        <f t="shared" si="8"/>
        <v>527849.55018000002</v>
      </c>
      <c r="H307" s="2">
        <f t="shared" si="9"/>
        <v>0.30999999988125637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482983.09</v>
      </c>
      <c r="D308" s="1">
        <f>'PR-RAS'!E313</f>
        <v>67874.22</v>
      </c>
      <c r="E308" s="1">
        <v>0</v>
      </c>
      <c r="F308" s="1">
        <v>0</v>
      </c>
      <c r="G308" s="2">
        <f t="shared" si="8"/>
        <v>189950.57971000002</v>
      </c>
      <c r="H308" s="2">
        <f t="shared" si="9"/>
        <v>0.31000000002677552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331165.98</v>
      </c>
      <c r="D309" s="1">
        <f>'PR-RAS'!E314</f>
        <v>328371.32</v>
      </c>
      <c r="E309" s="1">
        <v>0</v>
      </c>
      <c r="F309" s="1">
        <v>0</v>
      </c>
      <c r="G309" s="2">
        <f t="shared" si="8"/>
        <v>304275.85495999997</v>
      </c>
      <c r="H309" s="2">
        <f t="shared" si="9"/>
        <v>0.34000000002561137</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45635.78</v>
      </c>
      <c r="D311" s="1">
        <f>'PR-RAS'!E316</f>
        <v>36361.300000000003</v>
      </c>
      <c r="E311" s="1">
        <v>0</v>
      </c>
      <c r="F311" s="1">
        <v>0</v>
      </c>
      <c r="G311" s="2">
        <f t="shared" si="8"/>
        <v>36691.097800000003</v>
      </c>
      <c r="H311" s="2">
        <f t="shared" si="9"/>
        <v>0.52000000000407454</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4386.99</v>
      </c>
      <c r="D321" s="1">
        <f>'PR-RAS'!E326</f>
        <v>0</v>
      </c>
      <c r="E321" s="1">
        <v>0</v>
      </c>
      <c r="F321" s="1">
        <v>0</v>
      </c>
      <c r="G321" s="2">
        <f t="shared" si="8"/>
        <v>1403.8368</v>
      </c>
      <c r="H321" s="2">
        <f t="shared" si="9"/>
        <v>1.0000000000218279E-2</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4386.99</v>
      </c>
      <c r="D322" s="1">
        <f>'PR-RAS'!E327</f>
        <v>0</v>
      </c>
      <c r="E322" s="1">
        <v>0</v>
      </c>
      <c r="F322" s="1">
        <v>0</v>
      </c>
      <c r="G322" s="2">
        <f t="shared" si="8"/>
        <v>1408.22379</v>
      </c>
      <c r="H322" s="2">
        <f t="shared" si="9"/>
        <v>1.0000000000218279E-2</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18009826.780000001</v>
      </c>
      <c r="D345" s="1">
        <f>'PR-RAS'!E350</f>
        <v>11414896.359999999</v>
      </c>
      <c r="E345" s="1">
        <v>0</v>
      </c>
      <c r="F345" s="1">
        <v>0</v>
      </c>
      <c r="G345" s="2">
        <f t="shared" si="8"/>
        <v>14048829.107999999</v>
      </c>
      <c r="H345" s="2">
        <f t="shared" si="9"/>
        <v>0.57999999821186066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2012405</v>
      </c>
      <c r="D346" s="1">
        <f>'PR-RAS'!E351</f>
        <v>4567739.6100000003</v>
      </c>
      <c r="E346" s="1">
        <v>0</v>
      </c>
      <c r="F346" s="1">
        <v>0</v>
      </c>
      <c r="G346" s="2">
        <f t="shared" si="8"/>
        <v>3846020.0559</v>
      </c>
      <c r="H346" s="2">
        <f t="shared" si="9"/>
        <v>0.38999999966472387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1613584.58</v>
      </c>
      <c r="D347" s="1">
        <f>'PR-RAS'!E352</f>
        <v>3805424.72</v>
      </c>
      <c r="E347" s="1">
        <v>0</v>
      </c>
      <c r="F347" s="1">
        <v>0</v>
      </c>
      <c r="G347" s="2">
        <f t="shared" si="8"/>
        <v>3191654.1709199995</v>
      </c>
      <c r="H347" s="2">
        <f t="shared" si="9"/>
        <v>0.69999999972060323</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1613584.58</v>
      </c>
      <c r="D348" s="1">
        <f>'PR-RAS'!E353</f>
        <v>3805424.72</v>
      </c>
      <c r="E348" s="1">
        <v>0</v>
      </c>
      <c r="F348" s="1">
        <v>0</v>
      </c>
      <c r="G348" s="2">
        <f t="shared" si="8"/>
        <v>3200878.6049399995</v>
      </c>
      <c r="H348" s="2">
        <f t="shared" si="9"/>
        <v>0.69999999972060323</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398820.42</v>
      </c>
      <c r="D351" s="1">
        <f>'PR-RAS'!E356</f>
        <v>762314.89</v>
      </c>
      <c r="E351" s="1">
        <v>0</v>
      </c>
      <c r="F351" s="1">
        <v>0</v>
      </c>
      <c r="G351" s="2">
        <f t="shared" si="8"/>
        <v>673207.57</v>
      </c>
      <c r="H351" s="2">
        <f t="shared" si="9"/>
        <v>0.52999999996973202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398820.42</v>
      </c>
      <c r="D357" s="1">
        <f>'PR-RAS'!E362</f>
        <v>762314.89</v>
      </c>
      <c r="E357" s="1">
        <v>0</v>
      </c>
      <c r="F357" s="1">
        <v>0</v>
      </c>
      <c r="G357" s="2">
        <f t="shared" si="8"/>
        <v>684748.27119999996</v>
      </c>
      <c r="H357" s="2">
        <f t="shared" si="9"/>
        <v>0.52999999996973202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14696360.550000001</v>
      </c>
      <c r="D358" s="1">
        <f>'PR-RAS'!E363</f>
        <v>6634849.9100000001</v>
      </c>
      <c r="E358" s="1">
        <v>0</v>
      </c>
      <c r="F358" s="1">
        <v>0</v>
      </c>
      <c r="G358" s="2">
        <f t="shared" si="8"/>
        <v>9983883.5520900004</v>
      </c>
      <c r="H358" s="2">
        <f t="shared" si="9"/>
        <v>0.53999999910593033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13316514.83</v>
      </c>
      <c r="D359" s="1">
        <f>'PR-RAS'!E364</f>
        <v>6485558.0899999999</v>
      </c>
      <c r="E359" s="1">
        <v>0</v>
      </c>
      <c r="F359" s="1">
        <v>0</v>
      </c>
      <c r="G359" s="2">
        <f t="shared" si="8"/>
        <v>9410971.9015799984</v>
      </c>
      <c r="H359" s="2">
        <f t="shared" si="9"/>
        <v>0.25999999977648258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643881.77</v>
      </c>
      <c r="D360" s="1">
        <f>'PR-RAS'!E365</f>
        <v>550600</v>
      </c>
      <c r="E360" s="1">
        <v>0</v>
      </c>
      <c r="F360" s="1">
        <v>0</v>
      </c>
      <c r="G360" s="2">
        <f t="shared" si="8"/>
        <v>626484.35543</v>
      </c>
      <c r="H360" s="2">
        <f t="shared" si="9"/>
        <v>0.22999999998137355</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326777.19</v>
      </c>
      <c r="E361" s="1">
        <v>0</v>
      </c>
      <c r="F361" s="1">
        <v>0</v>
      </c>
      <c r="G361" s="2">
        <f t="shared" si="8"/>
        <v>235279.57679999998</v>
      </c>
      <c r="H361" s="2">
        <f t="shared" si="9"/>
        <v>0.19000000000232831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1719991.48</v>
      </c>
      <c r="D362" s="1">
        <f>'PR-RAS'!E367</f>
        <v>2004939.28</v>
      </c>
      <c r="E362" s="1">
        <v>0</v>
      </c>
      <c r="F362" s="1">
        <v>0</v>
      </c>
      <c r="G362" s="2">
        <f t="shared" si="8"/>
        <v>2068483.0844399999</v>
      </c>
      <c r="H362" s="2">
        <f t="shared" si="9"/>
        <v>0.76000000000931323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10952641.58</v>
      </c>
      <c r="D363" s="1">
        <f>'PR-RAS'!E368</f>
        <v>3603241.62</v>
      </c>
      <c r="E363" s="1">
        <v>0</v>
      </c>
      <c r="F363" s="1">
        <v>0</v>
      </c>
      <c r="G363" s="2">
        <f t="shared" si="8"/>
        <v>6573603.1848400002</v>
      </c>
      <c r="H363" s="2">
        <f t="shared" si="9"/>
        <v>0.79999999981373549</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1310990</v>
      </c>
      <c r="D364" s="1">
        <f>'PR-RAS'!E369</f>
        <v>128751.94</v>
      </c>
      <c r="E364" s="1">
        <v>0</v>
      </c>
      <c r="F364" s="1">
        <v>0</v>
      </c>
      <c r="G364" s="2">
        <f t="shared" si="8"/>
        <v>569363.27843999991</v>
      </c>
      <c r="H364" s="2">
        <f t="shared" si="9"/>
        <v>5.9999999997671694E-2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76505.45</v>
      </c>
      <c r="D365" s="1">
        <f>'PR-RAS'!E370</f>
        <v>49271.23</v>
      </c>
      <c r="E365" s="1">
        <v>0</v>
      </c>
      <c r="F365" s="1">
        <v>0</v>
      </c>
      <c r="G365" s="2">
        <f t="shared" si="8"/>
        <v>63717.43924</v>
      </c>
      <c r="H365" s="2">
        <f t="shared" si="9"/>
        <v>0.68000000000029104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849281.71</v>
      </c>
      <c r="D366" s="1">
        <f>'PR-RAS'!E371</f>
        <v>8037.34</v>
      </c>
      <c r="E366" s="1">
        <v>0</v>
      </c>
      <c r="F366" s="1">
        <v>0</v>
      </c>
      <c r="G366" s="2">
        <f t="shared" si="8"/>
        <v>315855.08234999998</v>
      </c>
      <c r="H366" s="2">
        <f t="shared" si="9"/>
        <v>0.63000000003739842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6017.5</v>
      </c>
      <c r="D367" s="1">
        <f>'PR-RAS'!E372</f>
        <v>0</v>
      </c>
      <c r="E367" s="1">
        <v>0</v>
      </c>
      <c r="F367" s="1">
        <v>0</v>
      </c>
      <c r="G367" s="2">
        <f t="shared" si="8"/>
        <v>2202.4049999999997</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4497.5</v>
      </c>
      <c r="D369" s="1">
        <f>'PR-RAS'!E374</f>
        <v>0</v>
      </c>
      <c r="E369" s="1">
        <v>0</v>
      </c>
      <c r="F369" s="1">
        <v>0</v>
      </c>
      <c r="G369" s="2">
        <f t="shared" si="8"/>
        <v>1655.08</v>
      </c>
      <c r="H369" s="2">
        <f t="shared" si="9"/>
        <v>0.5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4941.51</v>
      </c>
      <c r="D370" s="1">
        <f>'PR-RAS'!E375</f>
        <v>1781.61</v>
      </c>
      <c r="E370" s="1">
        <v>0</v>
      </c>
      <c r="F370" s="1">
        <v>0</v>
      </c>
      <c r="G370" s="2">
        <f t="shared" si="8"/>
        <v>3138.2453699999996</v>
      </c>
      <c r="H370" s="2">
        <f t="shared" si="9"/>
        <v>0.87999999999988177</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369746.33</v>
      </c>
      <c r="D371" s="1">
        <f>'PR-RAS'!E376</f>
        <v>69661.759999999995</v>
      </c>
      <c r="E371" s="1">
        <v>0</v>
      </c>
      <c r="F371" s="1">
        <v>0</v>
      </c>
      <c r="G371" s="2">
        <f t="shared" si="8"/>
        <v>188355.84449999998</v>
      </c>
      <c r="H371" s="2">
        <f t="shared" si="9"/>
        <v>0.57000000002153683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45902.07</v>
      </c>
      <c r="D378" s="1">
        <f>'PR-RAS'!E383</f>
        <v>0</v>
      </c>
      <c r="E378" s="1">
        <v>0</v>
      </c>
      <c r="F378" s="1">
        <v>0</v>
      </c>
      <c r="G378" s="2">
        <f t="shared" si="8"/>
        <v>17305.080389999999</v>
      </c>
      <c r="H378" s="2">
        <f t="shared" si="9"/>
        <v>6.9999999999708962E-2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45902.07</v>
      </c>
      <c r="D380" s="1">
        <f>'PR-RAS'!E385</f>
        <v>0</v>
      </c>
      <c r="E380" s="1">
        <v>0</v>
      </c>
      <c r="F380" s="1">
        <v>0</v>
      </c>
      <c r="G380" s="2">
        <f t="shared" si="8"/>
        <v>17396.884529999999</v>
      </c>
      <c r="H380" s="2">
        <f t="shared" si="9"/>
        <v>6.9999999999708962E-2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22953.65</v>
      </c>
      <c r="D386" s="1">
        <f>'PR-RAS'!E391</f>
        <v>20539.88</v>
      </c>
      <c r="E386" s="1">
        <v>0</v>
      </c>
      <c r="F386" s="1">
        <v>0</v>
      </c>
      <c r="G386" s="2">
        <f t="shared" si="8"/>
        <v>24652.862850000001</v>
      </c>
      <c r="H386" s="2">
        <f t="shared" si="9"/>
        <v>0.46999999999752617</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22953.65</v>
      </c>
      <c r="D389" s="1">
        <f>'PR-RAS'!E394</f>
        <v>20539.88</v>
      </c>
      <c r="E389" s="1">
        <v>0</v>
      </c>
      <c r="F389" s="1">
        <v>0</v>
      </c>
      <c r="G389" s="2">
        <f t="shared" si="8"/>
        <v>24844.963080000001</v>
      </c>
      <c r="H389" s="2">
        <f t="shared" si="9"/>
        <v>0.46999999999752617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1301061.23</v>
      </c>
      <c r="D397" s="1">
        <f>'PR-RAS'!E402</f>
        <v>212306.84</v>
      </c>
      <c r="E397" s="1">
        <v>0</v>
      </c>
      <c r="F397" s="1">
        <v>0</v>
      </c>
      <c r="G397" s="2">
        <f t="shared" si="8"/>
        <v>683367.26436000003</v>
      </c>
      <c r="H397" s="2">
        <f t="shared" si="9"/>
        <v>0.38999999998486601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1301061.23</v>
      </c>
      <c r="D398" s="1">
        <f>'PR-RAS'!E403</f>
        <v>212306.84</v>
      </c>
      <c r="E398" s="1">
        <v>0</v>
      </c>
      <c r="F398" s="1">
        <v>0</v>
      </c>
      <c r="G398" s="2">
        <f t="shared" si="8"/>
        <v>685092.93926999997</v>
      </c>
      <c r="H398" s="2">
        <f t="shared" si="9"/>
        <v>0.38999999998486601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16379056.860000001</v>
      </c>
      <c r="D403" s="1">
        <f>'PR-RAS'!E408</f>
        <v>10647112.459999999</v>
      </c>
      <c r="E403" s="1">
        <v>0</v>
      </c>
      <c r="F403" s="1">
        <v>0</v>
      </c>
      <c r="G403" s="2">
        <f t="shared" si="8"/>
        <v>15144659.275560001</v>
      </c>
      <c r="H403" s="2">
        <f t="shared" si="9"/>
        <v>0.59999999776482582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4347228.25</v>
      </c>
      <c r="E404" s="1">
        <v>0</v>
      </c>
      <c r="F404" s="1">
        <v>0</v>
      </c>
      <c r="G404" s="2">
        <f t="shared" si="8"/>
        <v>3503865.9695000001</v>
      </c>
      <c r="H404" s="2">
        <f t="shared" si="9"/>
        <v>0.25</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8780575.4199999999</v>
      </c>
      <c r="D405" s="1">
        <f>'PR-RAS'!E410</f>
        <v>0</v>
      </c>
      <c r="E405" s="1">
        <v>0</v>
      </c>
      <c r="F405" s="1">
        <v>0</v>
      </c>
      <c r="G405" s="2">
        <f t="shared" si="8"/>
        <v>3547352.4696800001</v>
      </c>
      <c r="H405" s="2">
        <f t="shared" si="9"/>
        <v>0.41999999992549419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2576462.6800000002</v>
      </c>
      <c r="D406" s="1">
        <f>'PR-RAS'!E411</f>
        <v>2247382.31</v>
      </c>
      <c r="E406" s="1">
        <v>0</v>
      </c>
      <c r="F406" s="1">
        <v>0</v>
      </c>
      <c r="G406" s="2">
        <f t="shared" si="8"/>
        <v>2863847.0565000004</v>
      </c>
      <c r="H406" s="2">
        <f t="shared" si="9"/>
        <v>0.62999999988824129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81163207.51000002</v>
      </c>
      <c r="D407" s="1">
        <f>'PR-RAS'!E412</f>
        <v>81214367.579999998</v>
      </c>
      <c r="E407" s="1">
        <v>0</v>
      </c>
      <c r="F407" s="1">
        <v>0</v>
      </c>
      <c r="G407" s="2">
        <f t="shared" si="8"/>
        <v>98898328.724020019</v>
      </c>
      <c r="H407" s="2">
        <f t="shared" si="9"/>
        <v>0.90999998152256012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71575303.579999998</v>
      </c>
      <c r="D408" s="1">
        <f>'PR-RAS'!E413</f>
        <v>75995512.579999983</v>
      </c>
      <c r="E408" s="1">
        <v>0</v>
      </c>
      <c r="F408" s="1">
        <v>0</v>
      </c>
      <c r="G408" s="2">
        <f t="shared" si="8"/>
        <v>90991495.797179967</v>
      </c>
      <c r="H408" s="2">
        <f t="shared" si="9"/>
        <v>0.84000001847743988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9587903.9300000221</v>
      </c>
      <c r="D409" s="1">
        <f>'PR-RAS'!E414</f>
        <v>5218855.0000000149</v>
      </c>
      <c r="E409" s="1">
        <v>0</v>
      </c>
      <c r="F409" s="1">
        <v>0</v>
      </c>
      <c r="G409" s="2">
        <f t="shared" si="8"/>
        <v>8170450.4834400211</v>
      </c>
      <c r="H409" s="2">
        <f t="shared" si="9"/>
        <v>6.9999992847442627E-2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9641446.8200000003</v>
      </c>
      <c r="E411" s="1">
        <v>0</v>
      </c>
      <c r="F411" s="1">
        <v>0</v>
      </c>
      <c r="G411" s="2">
        <f t="shared" si="8"/>
        <v>7905986.3923999993</v>
      </c>
      <c r="H411" s="2">
        <f t="shared" si="9"/>
        <v>0.17999999970197678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5662475.9199999999</v>
      </c>
      <c r="D412" s="1">
        <f>'PR-RAS'!E417</f>
        <v>0</v>
      </c>
      <c r="E412" s="1">
        <v>0</v>
      </c>
      <c r="F412" s="1">
        <v>0</v>
      </c>
      <c r="G412" s="2">
        <f t="shared" si="8"/>
        <v>2327277.6031199996</v>
      </c>
      <c r="H412" s="2">
        <f t="shared" si="9"/>
        <v>8.0000000074505806E-2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10465761.960000001</v>
      </c>
      <c r="D413" s="1">
        <f>'PR-RAS'!E418</f>
        <v>9515484.790000001</v>
      </c>
      <c r="E413" s="1">
        <v>0</v>
      </c>
      <c r="F413" s="1">
        <v>0</v>
      </c>
      <c r="G413" s="2">
        <f t="shared" si="8"/>
        <v>12152653.394480001</v>
      </c>
      <c r="H413" s="2">
        <f t="shared" si="9"/>
        <v>0.24999999813735485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7034384.0800000001</v>
      </c>
      <c r="D414" s="1">
        <f>'PR-RAS'!E420</f>
        <v>5908536.7999999998</v>
      </c>
      <c r="E414" s="1">
        <v>0</v>
      </c>
      <c r="F414" s="1">
        <v>0</v>
      </c>
      <c r="G414" s="2">
        <f t="shared" si="8"/>
        <v>7785652.0218399996</v>
      </c>
      <c r="H414" s="2">
        <f t="shared" si="9"/>
        <v>0.28000000026077032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14931.69</v>
      </c>
      <c r="D415" s="1">
        <f>'PR-RAS'!E421</f>
        <v>14427.47</v>
      </c>
      <c r="E415" s="1">
        <v>0</v>
      </c>
      <c r="F415" s="1">
        <v>0</v>
      </c>
      <c r="G415" s="2">
        <f t="shared" si="8"/>
        <v>18127.664819999998</v>
      </c>
      <c r="H415" s="2">
        <f t="shared" si="9"/>
        <v>0.77999999999883585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14931.69</v>
      </c>
      <c r="D421" s="1">
        <f>'PR-RAS'!E427</f>
        <v>14427.47</v>
      </c>
      <c r="E421" s="1">
        <v>0</v>
      </c>
      <c r="F421" s="1">
        <v>0</v>
      </c>
      <c r="G421" s="2">
        <f t="shared" si="8"/>
        <v>18390.384599999998</v>
      </c>
      <c r="H421" s="2">
        <f t="shared" si="9"/>
        <v>0.77999999999883585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14931.69</v>
      </c>
      <c r="D422" s="1">
        <f>'PR-RAS'!E428</f>
        <v>14427.47</v>
      </c>
      <c r="E422" s="1">
        <v>0</v>
      </c>
      <c r="F422" s="1">
        <v>0</v>
      </c>
      <c r="G422" s="2">
        <f t="shared" si="8"/>
        <v>18434.17123</v>
      </c>
      <c r="H422" s="2">
        <f t="shared" si="9"/>
        <v>0.77999999999883585</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7019452.3899999997</v>
      </c>
      <c r="D478" s="1">
        <f>'PR-RAS'!E484</f>
        <v>5894109.3300000001</v>
      </c>
      <c r="E478" s="1">
        <v>0</v>
      </c>
      <c r="F478" s="1">
        <v>0</v>
      </c>
      <c r="G478" s="2">
        <f t="shared" si="8"/>
        <v>8971259.0908499993</v>
      </c>
      <c r="H478" s="2">
        <f t="shared" si="9"/>
        <v>0.71999999973922968</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7019452.3899999997</v>
      </c>
      <c r="D489" s="1">
        <f>'PR-RAS'!E495</f>
        <v>5894109.3300000001</v>
      </c>
      <c r="E489" s="1">
        <v>0</v>
      </c>
      <c r="F489" s="1">
        <v>0</v>
      </c>
      <c r="G489" s="2">
        <f t="shared" si="8"/>
        <v>9178143.4724000003</v>
      </c>
      <c r="H489" s="2">
        <f t="shared" si="9"/>
        <v>0.71999999973922968</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7019452.3899999997</v>
      </c>
      <c r="D490" s="1">
        <f>'PR-RAS'!E496</f>
        <v>5894109.3300000001</v>
      </c>
      <c r="E490" s="1">
        <v>0</v>
      </c>
      <c r="F490" s="1">
        <v>0</v>
      </c>
      <c r="G490" s="2">
        <f t="shared" si="8"/>
        <v>9196951.1434499994</v>
      </c>
      <c r="H490" s="2">
        <f t="shared" si="9"/>
        <v>0.71999999973922968</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2601201.0700000003</v>
      </c>
      <c r="D522" s="1">
        <f>'PR-RAS'!E528</f>
        <v>2496842.58</v>
      </c>
      <c r="E522" s="1">
        <v>0</v>
      </c>
      <c r="F522" s="1">
        <v>0</v>
      </c>
      <c r="G522" s="2">
        <f t="shared" ref="G522:G809" si="10">(B522/1000)*(C522*1+D522*2)</f>
        <v>3956935.7258300004</v>
      </c>
      <c r="H522" s="2">
        <f t="shared" ref="H522:H809" si="11">ABS(C522-ROUND(C522,0))+ABS(D522-ROUND(D522,0))</f>
        <v>0.49000000022351742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405139.26</v>
      </c>
      <c r="D523" s="1">
        <f>'PR-RAS'!E529</f>
        <v>506000.42</v>
      </c>
      <c r="E523" s="1">
        <v>0</v>
      </c>
      <c r="F523" s="1">
        <v>0</v>
      </c>
      <c r="G523" s="2">
        <f t="shared" si="10"/>
        <v>739747.13220000011</v>
      </c>
      <c r="H523" s="2">
        <f t="shared" si="11"/>
        <v>0.67999999999301508</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405139.26</v>
      </c>
      <c r="D529" s="1">
        <f>'PR-RAS'!E535</f>
        <v>506000.42</v>
      </c>
      <c r="E529" s="1">
        <v>0</v>
      </c>
      <c r="F529" s="1">
        <v>0</v>
      </c>
      <c r="G529" s="2">
        <f t="shared" si="10"/>
        <v>748249.97280000011</v>
      </c>
      <c r="H529" s="2">
        <f t="shared" si="11"/>
        <v>0.67999999999301508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405139.26</v>
      </c>
      <c r="D530" s="1">
        <f>'PR-RAS'!E536</f>
        <v>506000.42</v>
      </c>
      <c r="E530" s="1">
        <v>0</v>
      </c>
      <c r="F530" s="1">
        <v>0</v>
      </c>
      <c r="G530" s="2">
        <f t="shared" si="10"/>
        <v>749667.11290000007</v>
      </c>
      <c r="H530" s="2">
        <f t="shared" si="11"/>
        <v>0.67999999999301508</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2196061.81</v>
      </c>
      <c r="D587" s="1">
        <f>'PR-RAS'!E593</f>
        <v>1990842.16</v>
      </c>
      <c r="E587" s="1">
        <v>0</v>
      </c>
      <c r="F587" s="1">
        <v>0</v>
      </c>
      <c r="G587" s="2">
        <f t="shared" si="10"/>
        <v>3620159.2321799998</v>
      </c>
      <c r="H587" s="2">
        <f t="shared" si="11"/>
        <v>0.34999999986030161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1064552.73</v>
      </c>
      <c r="D599" s="1">
        <f>'PR-RAS'!E605</f>
        <v>1990842.16</v>
      </c>
      <c r="E599" s="1">
        <v>0</v>
      </c>
      <c r="F599" s="1">
        <v>0</v>
      </c>
      <c r="G599" s="2">
        <f t="shared" si="10"/>
        <v>3017649.7558999998</v>
      </c>
      <c r="H599" s="2">
        <f t="shared" si="11"/>
        <v>0.42999999993480742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1064552.73</v>
      </c>
      <c r="D600" s="1">
        <f>'PR-RAS'!E606</f>
        <v>1990842.16</v>
      </c>
      <c r="E600" s="1">
        <v>0</v>
      </c>
      <c r="F600" s="1">
        <v>0</v>
      </c>
      <c r="G600" s="2">
        <f t="shared" si="10"/>
        <v>3022695.9929499999</v>
      </c>
      <c r="H600" s="2">
        <f t="shared" si="11"/>
        <v>0.42999999993480742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1131509.08</v>
      </c>
      <c r="D611" s="1">
        <f>'PR-RAS'!E617</f>
        <v>0</v>
      </c>
      <c r="E611" s="1">
        <v>0</v>
      </c>
      <c r="F611" s="1">
        <v>0</v>
      </c>
      <c r="G611" s="2">
        <f t="shared" si="10"/>
        <v>690220.53879999998</v>
      </c>
      <c r="H611" s="2">
        <f t="shared" si="11"/>
        <v>8.0000000074505806E-2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1131509.08</v>
      </c>
      <c r="D612" s="1">
        <f>'PR-RAS'!E618</f>
        <v>0</v>
      </c>
      <c r="E612" s="1">
        <v>0</v>
      </c>
      <c r="F612" s="1">
        <v>0</v>
      </c>
      <c r="G612" s="2">
        <f t="shared" si="10"/>
        <v>691352.04788000009</v>
      </c>
      <c r="H612" s="2">
        <f t="shared" si="11"/>
        <v>8.0000000074505806E-2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4433183.01</v>
      </c>
      <c r="D629" s="1">
        <f>'PR-RAS'!E635</f>
        <v>3411694.2199999997</v>
      </c>
      <c r="E629" s="1">
        <v>0</v>
      </c>
      <c r="F629" s="1">
        <v>0</v>
      </c>
      <c r="G629" s="2">
        <f t="shared" si="10"/>
        <v>7069126.8706</v>
      </c>
      <c r="H629" s="2">
        <f t="shared" si="11"/>
        <v>0.22999999951571226</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1437944.03</v>
      </c>
      <c r="D631" s="1">
        <f>'PR-RAS'!E637</f>
        <v>147566.21</v>
      </c>
      <c r="E631" s="1">
        <v>0</v>
      </c>
      <c r="F631" s="1">
        <v>0</v>
      </c>
      <c r="G631" s="2">
        <f t="shared" si="10"/>
        <v>1091838.1635</v>
      </c>
      <c r="H631" s="2">
        <f t="shared" si="11"/>
        <v>0.2400000000197906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88197591.590000018</v>
      </c>
      <c r="D633" s="1">
        <f>'PR-RAS'!E639</f>
        <v>87122904.379999995</v>
      </c>
      <c r="E633" s="1">
        <v>0</v>
      </c>
      <c r="F633" s="1">
        <v>0</v>
      </c>
      <c r="G633" s="2">
        <f t="shared" si="10"/>
        <v>165864229.02120003</v>
      </c>
      <c r="H633" s="2">
        <f t="shared" si="11"/>
        <v>0.78999997675418854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74176504.650000006</v>
      </c>
      <c r="D634" s="1">
        <f>'PR-RAS'!E640</f>
        <v>78492355.159999982</v>
      </c>
      <c r="E634" s="1">
        <v>0</v>
      </c>
      <c r="F634" s="1">
        <v>0</v>
      </c>
      <c r="G634" s="2">
        <f t="shared" si="10"/>
        <v>146325049.07600999</v>
      </c>
      <c r="H634" s="2">
        <f t="shared" si="11"/>
        <v>0.50999997556209564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14021086.940000013</v>
      </c>
      <c r="D635" s="1">
        <f>'PR-RAS'!E641</f>
        <v>8630549.2200000137</v>
      </c>
      <c r="E635" s="1">
        <v>0</v>
      </c>
      <c r="F635" s="1">
        <v>0</v>
      </c>
      <c r="G635" s="2">
        <f t="shared" si="10"/>
        <v>19832905.530920025</v>
      </c>
      <c r="H635" s="2">
        <f t="shared" si="11"/>
        <v>0.2800000011920929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9789013.0300000012</v>
      </c>
      <c r="E637" s="1">
        <v>0</v>
      </c>
      <c r="F637" s="1">
        <v>0</v>
      </c>
      <c r="G637" s="2">
        <f t="shared" si="10"/>
        <v>12451624.574160002</v>
      </c>
      <c r="H637" s="2">
        <f t="shared" si="11"/>
        <v>3.0000001192092896E-2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4224531.8899999997</v>
      </c>
      <c r="D638" s="1">
        <f>'PR-RAS'!E644</f>
        <v>0</v>
      </c>
      <c r="E638" s="1">
        <v>0</v>
      </c>
      <c r="F638" s="1">
        <v>0</v>
      </c>
      <c r="G638" s="2">
        <f t="shared" si="10"/>
        <v>2691026.8139299997</v>
      </c>
      <c r="H638" s="2">
        <f t="shared" si="11"/>
        <v>0.11000000033527613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9796555.0500000119</v>
      </c>
      <c r="D639" s="1">
        <f>'PR-RAS'!E645</f>
        <v>18419562.250000015</v>
      </c>
      <c r="E639" s="1">
        <v>0</v>
      </c>
      <c r="F639" s="1">
        <v>0</v>
      </c>
      <c r="G639" s="2">
        <f t="shared" si="10"/>
        <v>29753563.552900027</v>
      </c>
      <c r="H639" s="2">
        <f t="shared" si="11"/>
        <v>0.30000002682209015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359461.96</v>
      </c>
      <c r="D641" s="1">
        <f>'PR-RAS'!E647</f>
        <v>549798.12</v>
      </c>
      <c r="E641" s="1">
        <v>0</v>
      </c>
      <c r="F641" s="1">
        <v>0</v>
      </c>
      <c r="G641" s="2">
        <f t="shared" si="10"/>
        <v>933797.24800000002</v>
      </c>
      <c r="H641" s="2">
        <f t="shared" si="11"/>
        <v>0.15999999997438863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2442563.1800000002</v>
      </c>
      <c r="D642" s="1">
        <f>'PR-RAS'!E649</f>
        <v>13182995.390000001</v>
      </c>
      <c r="E642" s="1">
        <v>0</v>
      </c>
      <c r="F642" s="1">
        <v>0</v>
      </c>
      <c r="G642" s="2">
        <f t="shared" si="10"/>
        <v>18466283.08836</v>
      </c>
      <c r="H642" s="2">
        <f t="shared" si="11"/>
        <v>0.57000000076368451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111372230.67</v>
      </c>
      <c r="D643" s="1">
        <f>'PR-RAS'!E650</f>
        <v>278525574.87</v>
      </c>
      <c r="E643" s="1">
        <v>0</v>
      </c>
      <c r="F643" s="1">
        <v>0</v>
      </c>
      <c r="G643" s="2">
        <f t="shared" si="10"/>
        <v>429127810.22321999</v>
      </c>
      <c r="H643" s="2">
        <f t="shared" si="11"/>
        <v>0.45999999344348907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100631798.45999999</v>
      </c>
      <c r="D644" s="1">
        <f>'PR-RAS'!E651</f>
        <v>270038444.56</v>
      </c>
      <c r="E644" s="1">
        <v>0</v>
      </c>
      <c r="F644" s="1">
        <v>0</v>
      </c>
      <c r="G644" s="2">
        <f t="shared" si="10"/>
        <v>411975686.11394006</v>
      </c>
      <c r="H644" s="2">
        <f t="shared" si="11"/>
        <v>0.89999999105930328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13182995.390000015</v>
      </c>
      <c r="D645" s="1">
        <f>'PR-RAS'!E652</f>
        <v>21670125.699999988</v>
      </c>
      <c r="E645" s="1">
        <v>0</v>
      </c>
      <c r="F645" s="1">
        <v>0</v>
      </c>
      <c r="G645" s="2">
        <f t="shared" si="10"/>
        <v>36400970.932759993</v>
      </c>
      <c r="H645" s="2">
        <f t="shared" si="11"/>
        <v>0.6900000274181366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192</v>
      </c>
      <c r="D646" s="1">
        <f>'PR-RAS'!E653</f>
        <v>191</v>
      </c>
      <c r="E646" s="1">
        <v>0</v>
      </c>
      <c r="F646" s="1">
        <v>0</v>
      </c>
      <c r="G646" s="2">
        <f t="shared" si="10"/>
        <v>370.23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182</v>
      </c>
      <c r="D648" s="1">
        <f>'PR-RAS'!E655</f>
        <v>177</v>
      </c>
      <c r="E648" s="1">
        <v>0</v>
      </c>
      <c r="F648" s="1">
        <v>0</v>
      </c>
      <c r="G648" s="2">
        <f t="shared" si="10"/>
        <v>346.79200000000003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1213177.1599999999</v>
      </c>
      <c r="D650" s="1">
        <f>'PR-RAS'!E657</f>
        <v>1618139.1400000001</v>
      </c>
      <c r="E650" s="1">
        <v>0</v>
      </c>
      <c r="F650" s="1">
        <v>0</v>
      </c>
      <c r="G650" s="2">
        <f t="shared" si="10"/>
        <v>2887696.5805600001</v>
      </c>
      <c r="H650" s="2">
        <f t="shared" si="11"/>
        <v>0.30000000004656613</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120.19</v>
      </c>
      <c r="D653" s="1">
        <f>'PR-RAS'!E660</f>
        <v>971.68</v>
      </c>
      <c r="E653" s="1">
        <v>0</v>
      </c>
      <c r="F653" s="1">
        <v>0</v>
      </c>
      <c r="G653" s="2">
        <f t="shared" si="10"/>
        <v>1345.4345999999998</v>
      </c>
      <c r="H653" s="2">
        <f t="shared" si="11"/>
        <v>0.51000000000004775</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587410.96</v>
      </c>
      <c r="D654" s="1">
        <f>'PR-RAS'!E661</f>
        <v>1285122.0900000001</v>
      </c>
      <c r="E654" s="1">
        <v>0</v>
      </c>
      <c r="F654" s="1">
        <v>0</v>
      </c>
      <c r="G654" s="2">
        <f t="shared" si="10"/>
        <v>2061948.8064200003</v>
      </c>
      <c r="H654" s="2">
        <f t="shared" si="11"/>
        <v>0.13000000012107193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10420</v>
      </c>
      <c r="D655" s="1">
        <f>'PR-RAS'!E662</f>
        <v>339.1</v>
      </c>
      <c r="E655" s="1">
        <v>0</v>
      </c>
      <c r="F655" s="1">
        <v>0</v>
      </c>
      <c r="G655" s="2">
        <f t="shared" si="10"/>
        <v>7258.2228000000005</v>
      </c>
      <c r="H655" s="2">
        <f t="shared" si="11"/>
        <v>0.10000000000002274</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257595.16</v>
      </c>
      <c r="D657" s="1">
        <f>'PR-RAS'!E664</f>
        <v>246331.2</v>
      </c>
      <c r="E657" s="1">
        <v>0</v>
      </c>
      <c r="F657" s="1">
        <v>0</v>
      </c>
      <c r="G657" s="2">
        <f t="shared" si="10"/>
        <v>492168.95936000004</v>
      </c>
      <c r="H657" s="2">
        <f t="shared" si="11"/>
        <v>0.36000000001513399</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428361.13</v>
      </c>
      <c r="D658" s="1">
        <f>'PR-RAS'!E665</f>
        <v>515766.68</v>
      </c>
      <c r="E658" s="1">
        <v>0</v>
      </c>
      <c r="F658" s="1">
        <v>0</v>
      </c>
      <c r="G658" s="2">
        <f t="shared" si="10"/>
        <v>959150.67992999998</v>
      </c>
      <c r="H658" s="2">
        <f t="shared" si="11"/>
        <v>0.45000000001164153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19801.25</v>
      </c>
      <c r="E663" s="1">
        <v>0</v>
      </c>
      <c r="F663" s="1">
        <v>0</v>
      </c>
      <c r="G663" s="2">
        <f t="shared" si="10"/>
        <v>26216.855</v>
      </c>
      <c r="H663" s="2">
        <f t="shared" si="11"/>
        <v>0.25</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559219.54</v>
      </c>
      <c r="D664" s="1">
        <f>'PR-RAS'!E671</f>
        <v>589956.62</v>
      </c>
      <c r="E664" s="1">
        <v>0</v>
      </c>
      <c r="F664" s="1">
        <v>0</v>
      </c>
      <c r="G664" s="2">
        <f t="shared" si="10"/>
        <v>1153045.0331400002</v>
      </c>
      <c r="H664" s="2">
        <f t="shared" si="11"/>
        <v>0.83999999996740371</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800000</v>
      </c>
      <c r="D666" s="1">
        <f>'PR-RAS'!E673</f>
        <v>117581.89</v>
      </c>
      <c r="E666" s="1">
        <v>0</v>
      </c>
      <c r="F666" s="1">
        <v>0</v>
      </c>
      <c r="G666" s="2">
        <f t="shared" si="10"/>
        <v>688383.91370000003</v>
      </c>
      <c r="H666" s="2">
        <f t="shared" si="11"/>
        <v>0.11000000000058208</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1709022.12</v>
      </c>
      <c r="D687" s="1">
        <f>'PR-RAS'!E694</f>
        <v>1213303.1100000001</v>
      </c>
      <c r="E687" s="1">
        <v>0</v>
      </c>
      <c r="F687" s="1">
        <v>0</v>
      </c>
      <c r="G687" s="2">
        <f t="shared" si="10"/>
        <v>2837041.0412400006</v>
      </c>
      <c r="H687" s="2">
        <f t="shared" si="11"/>
        <v>0.23000000021420419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88686.5</v>
      </c>
      <c r="D689" s="1">
        <f>'PR-RAS'!E696</f>
        <v>70449.819999999992</v>
      </c>
      <c r="E689" s="1">
        <v>0</v>
      </c>
      <c r="F689" s="1">
        <v>0</v>
      </c>
      <c r="G689" s="2">
        <f t="shared" si="10"/>
        <v>157955.26431999999</v>
      </c>
      <c r="H689" s="2">
        <f t="shared" si="11"/>
        <v>0.680000000007567</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5112924.24</v>
      </c>
      <c r="D691" s="1">
        <f>'PR-RAS'!E698</f>
        <v>1114775.26</v>
      </c>
      <c r="E691" s="1">
        <v>0</v>
      </c>
      <c r="F691" s="1">
        <v>0</v>
      </c>
      <c r="G691" s="2">
        <f t="shared" si="10"/>
        <v>5066307.5843999991</v>
      </c>
      <c r="H691" s="2">
        <f t="shared" si="11"/>
        <v>0.50000000023283064</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58829.26</v>
      </c>
      <c r="D703" s="1">
        <f>'PR-RAS'!E710</f>
        <v>5870.71</v>
      </c>
      <c r="E703" s="1">
        <v>0</v>
      </c>
      <c r="F703" s="1">
        <v>0</v>
      </c>
      <c r="G703" s="2">
        <f t="shared" si="10"/>
        <v>49540.617360000004</v>
      </c>
      <c r="H703" s="2">
        <f t="shared" si="11"/>
        <v>0.55000000000200089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31273.71</v>
      </c>
      <c r="D705" s="1">
        <f>'PR-RAS'!E712</f>
        <v>20474.07</v>
      </c>
      <c r="E705" s="1">
        <v>0</v>
      </c>
      <c r="F705" s="1">
        <v>0</v>
      </c>
      <c r="G705" s="2">
        <f t="shared" si="10"/>
        <v>50844.182399999998</v>
      </c>
      <c r="H705" s="2">
        <f t="shared" si="11"/>
        <v>0.36000000000058208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6636.2</v>
      </c>
      <c r="D709" s="1">
        <f>'PR-RAS'!E716</f>
        <v>1400</v>
      </c>
      <c r="E709" s="1">
        <v>0</v>
      </c>
      <c r="F709" s="1">
        <v>0</v>
      </c>
      <c r="G709" s="2">
        <f t="shared" si="10"/>
        <v>6680.8296</v>
      </c>
      <c r="H709" s="2">
        <f t="shared" si="11"/>
        <v>0.1999999999998181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6835.27</v>
      </c>
      <c r="D710" s="1">
        <f>'PR-RAS'!E717</f>
        <v>10640</v>
      </c>
      <c r="E710" s="1">
        <v>0</v>
      </c>
      <c r="F710" s="1">
        <v>0</v>
      </c>
      <c r="G710" s="2">
        <f t="shared" si="10"/>
        <v>19933.726429999999</v>
      </c>
      <c r="H710" s="2">
        <f t="shared" si="11"/>
        <v>0.27000000000043656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95232.79</v>
      </c>
      <c r="D711" s="1">
        <f>'PR-RAS'!E718</f>
        <v>92002.559999999998</v>
      </c>
      <c r="E711" s="1">
        <v>0</v>
      </c>
      <c r="F711" s="1">
        <v>0</v>
      </c>
      <c r="G711" s="2">
        <f t="shared" si="10"/>
        <v>198258.91609999997</v>
      </c>
      <c r="H711" s="2">
        <f t="shared" si="11"/>
        <v>0.65000000000873115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5972.52</v>
      </c>
      <c r="D712" s="1">
        <f>'PR-RAS'!E719</f>
        <v>14931.3</v>
      </c>
      <c r="E712" s="1">
        <v>0</v>
      </c>
      <c r="F712" s="1">
        <v>0</v>
      </c>
      <c r="G712" s="2">
        <f t="shared" si="10"/>
        <v>25478.770319999996</v>
      </c>
      <c r="H712" s="2">
        <f t="shared" si="11"/>
        <v>0.77999999999883585</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80823.839999999997</v>
      </c>
      <c r="D715" s="1">
        <f>'PR-RAS'!E722</f>
        <v>52660.959999999999</v>
      </c>
      <c r="E715" s="1">
        <v>0</v>
      </c>
      <c r="F715" s="1">
        <v>0</v>
      </c>
      <c r="G715" s="2">
        <f t="shared" si="10"/>
        <v>132908.07264</v>
      </c>
      <c r="H715" s="2">
        <f t="shared" si="11"/>
        <v>0.20000000000436557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4633.7</v>
      </c>
      <c r="D716" s="1">
        <f>'PR-RAS'!E723</f>
        <v>4307</v>
      </c>
      <c r="E716" s="1">
        <v>0</v>
      </c>
      <c r="F716" s="1">
        <v>0</v>
      </c>
      <c r="G716" s="2">
        <f t="shared" si="10"/>
        <v>9472.1054999999997</v>
      </c>
      <c r="H716" s="2">
        <f t="shared" si="11"/>
        <v>0.3000000000001819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68714.62</v>
      </c>
      <c r="D718" s="1">
        <f>'PR-RAS'!E725</f>
        <v>61083.5</v>
      </c>
      <c r="E718" s="1">
        <v>0</v>
      </c>
      <c r="F718" s="1">
        <v>0</v>
      </c>
      <c r="G718" s="2">
        <f t="shared" si="10"/>
        <v>136862.12153999999</v>
      </c>
      <c r="H718" s="2">
        <f t="shared" si="11"/>
        <v>0.88000000000465661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8635.2000000000007</v>
      </c>
      <c r="D719" s="1">
        <f>'PR-RAS'!E726</f>
        <v>4274.38</v>
      </c>
      <c r="E719" s="1">
        <v>0</v>
      </c>
      <c r="F719" s="1">
        <v>0</v>
      </c>
      <c r="G719" s="2">
        <f t="shared" si="10"/>
        <v>12338.083279999999</v>
      </c>
      <c r="H719" s="2">
        <f t="shared" si="11"/>
        <v>0.58000000000083674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65199.61</v>
      </c>
      <c r="D735" s="1">
        <f>'PR-RAS'!E742</f>
        <v>109039.41</v>
      </c>
      <c r="E735" s="1">
        <v>0</v>
      </c>
      <c r="F735" s="1">
        <v>0</v>
      </c>
      <c r="G735" s="2">
        <f t="shared" si="10"/>
        <v>207926.36762</v>
      </c>
      <c r="H735" s="2">
        <f t="shared" si="11"/>
        <v>0.80000000000291038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39045.93</v>
      </c>
      <c r="D752" s="1">
        <f>'PR-RAS'!E759</f>
        <v>40000</v>
      </c>
      <c r="E752" s="1">
        <v>0</v>
      </c>
      <c r="F752" s="1">
        <v>0</v>
      </c>
      <c r="G752" s="2">
        <f t="shared" si="10"/>
        <v>89403.493429999988</v>
      </c>
      <c r="H752" s="2">
        <f t="shared" si="11"/>
        <v>6.9999999999708962E-2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53909.64</v>
      </c>
      <c r="D753" s="1">
        <f>'PR-RAS'!E760</f>
        <v>50192.800000000003</v>
      </c>
      <c r="E753" s="1">
        <v>0</v>
      </c>
      <c r="F753" s="1">
        <v>0</v>
      </c>
      <c r="G753" s="2">
        <f t="shared" si="10"/>
        <v>116030.02047999999</v>
      </c>
      <c r="H753" s="2">
        <f t="shared" si="11"/>
        <v>0.55999999999767169</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127273.95</v>
      </c>
      <c r="D755" s="1">
        <f>'PR-RAS'!E762</f>
        <v>198742.97</v>
      </c>
      <c r="E755" s="1">
        <v>0</v>
      </c>
      <c r="F755" s="1">
        <v>0</v>
      </c>
      <c r="G755" s="2">
        <f t="shared" si="10"/>
        <v>395668.95705999999</v>
      </c>
      <c r="H755" s="2">
        <f t="shared" si="11"/>
        <v>8.000000000174623E-2</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300000</v>
      </c>
      <c r="D762" s="1">
        <f>'PR-RAS'!E769</f>
        <v>0</v>
      </c>
      <c r="E762" s="1">
        <v>0</v>
      </c>
      <c r="F762" s="1">
        <v>0</v>
      </c>
      <c r="G762" s="2">
        <f t="shared" si="10"/>
        <v>228300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48492.39</v>
      </c>
      <c r="D783" s="1">
        <f>'PR-RAS'!E790</f>
        <v>3081.05</v>
      </c>
      <c r="E783" s="1">
        <v>0</v>
      </c>
      <c r="F783" s="1">
        <v>0</v>
      </c>
      <c r="G783" s="2">
        <f t="shared" si="10"/>
        <v>42739.811179999997</v>
      </c>
      <c r="H783" s="2">
        <f t="shared" si="11"/>
        <v>0.43999999999959982</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12301.31</v>
      </c>
      <c r="D784" s="1">
        <f>'PR-RAS'!E791</f>
        <v>33365.14</v>
      </c>
      <c r="E784" s="1">
        <v>0</v>
      </c>
      <c r="F784" s="1">
        <v>0</v>
      </c>
      <c r="G784" s="2">
        <f t="shared" si="10"/>
        <v>61881.734969999998</v>
      </c>
      <c r="H784" s="2">
        <f t="shared" si="11"/>
        <v>0.44999999999890861</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1160.1400000000001</v>
      </c>
      <c r="D787" s="1">
        <f>'PR-RAS'!E794</f>
        <v>195145.5</v>
      </c>
      <c r="E787" s="1">
        <v>0</v>
      </c>
      <c r="F787" s="1">
        <v>0</v>
      </c>
      <c r="G787" s="2">
        <f t="shared" si="10"/>
        <v>307680.59604000003</v>
      </c>
      <c r="H787" s="2">
        <f t="shared" si="11"/>
        <v>0.64000000000010004</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2840.26</v>
      </c>
      <c r="E788" s="1">
        <v>0</v>
      </c>
      <c r="F788" s="1">
        <v>0</v>
      </c>
      <c r="G788" s="2">
        <f t="shared" si="10"/>
        <v>4470.5692400000007</v>
      </c>
      <c r="H788" s="2">
        <f t="shared" si="11"/>
        <v>0.26000000000021828</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567753.54</v>
      </c>
      <c r="D816" s="1">
        <f>'PR-RAS'!E823</f>
        <v>4796989.3499999996</v>
      </c>
      <c r="E816" s="1">
        <v>0</v>
      </c>
      <c r="F816" s="1">
        <v>0</v>
      </c>
      <c r="G816" s="2">
        <f t="shared" si="18"/>
        <v>8281811.7755999984</v>
      </c>
      <c r="H816" s="2">
        <f t="shared" si="19"/>
        <v>0.80999999959021807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4594.2</v>
      </c>
      <c r="D820" s="1">
        <f>'PR-RAS'!E827</f>
        <v>8320.2099999999991</v>
      </c>
      <c r="E820" s="1">
        <v>0</v>
      </c>
      <c r="F820" s="1">
        <v>0</v>
      </c>
      <c r="G820" s="2">
        <f t="shared" si="18"/>
        <v>17391.153779999997</v>
      </c>
      <c r="H820" s="2">
        <f t="shared" si="19"/>
        <v>0.40999999999894499</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97066.08</v>
      </c>
      <c r="D821" s="1">
        <f>'PR-RAS'!E828</f>
        <v>127522.61</v>
      </c>
      <c r="E821" s="1">
        <v>0</v>
      </c>
      <c r="F821" s="1">
        <v>0</v>
      </c>
      <c r="G821" s="2">
        <f t="shared" si="18"/>
        <v>288731.26599999995</v>
      </c>
      <c r="H821" s="2">
        <f t="shared" si="19"/>
        <v>0.47000000000116415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7290933.2400000002</v>
      </c>
      <c r="D823" s="1">
        <f>'PR-RAS'!E830</f>
        <v>6250360.3499999996</v>
      </c>
      <c r="E823" s="1">
        <v>0</v>
      </c>
      <c r="F823" s="1">
        <v>0</v>
      </c>
      <c r="G823" s="2">
        <f t="shared" si="18"/>
        <v>16268739.538679997</v>
      </c>
      <c r="H823" s="2">
        <f t="shared" si="19"/>
        <v>0.58999999985098839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14931.69</v>
      </c>
      <c r="D839" s="1">
        <f>'PR-RAS'!E846</f>
        <v>14427.47</v>
      </c>
      <c r="E839" s="1">
        <v>0</v>
      </c>
      <c r="F839" s="1">
        <v>0</v>
      </c>
      <c r="G839" s="2">
        <f t="shared" si="18"/>
        <v>36693.195939999998</v>
      </c>
      <c r="H839" s="2">
        <f t="shared" si="19"/>
        <v>0.77999999999883585</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7019452.3899999997</v>
      </c>
      <c r="D879" s="1">
        <f>'PR-RAS'!E886</f>
        <v>5894109.3300000001</v>
      </c>
      <c r="E879" s="1">
        <v>0</v>
      </c>
      <c r="F879" s="1">
        <v>0</v>
      </c>
      <c r="G879" s="2">
        <f t="shared" si="18"/>
        <v>16513135.1819</v>
      </c>
      <c r="H879" s="2">
        <f t="shared" si="19"/>
        <v>0.71999999973922968</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405139.26</v>
      </c>
      <c r="D908" s="1">
        <f>'PR-RAS'!E915</f>
        <v>506000.42</v>
      </c>
      <c r="E908" s="1">
        <v>0</v>
      </c>
      <c r="F908" s="1">
        <v>0</v>
      </c>
      <c r="G908" s="2">
        <f t="shared" si="18"/>
        <v>1285346.0707</v>
      </c>
      <c r="H908" s="2">
        <f t="shared" si="19"/>
        <v>0.67999999999301508</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1064552.73</v>
      </c>
      <c r="D947" s="1">
        <f>'PR-RAS'!E954</f>
        <v>1990842.16</v>
      </c>
      <c r="E947" s="1">
        <v>0</v>
      </c>
      <c r="F947" s="1">
        <v>0</v>
      </c>
      <c r="G947" s="2">
        <f t="shared" si="18"/>
        <v>4773740.2492999993</v>
      </c>
      <c r="H947" s="2">
        <f t="shared" si="19"/>
        <v>0.42999999993480742</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1131509.08</v>
      </c>
      <c r="D961" s="1">
        <f>'PR-RAS'!E968</f>
        <v>0</v>
      </c>
      <c r="E961" s="1">
        <v>0</v>
      </c>
      <c r="F961" s="1">
        <v>0</v>
      </c>
      <c r="G961" s="2">
        <f t="shared" si="18"/>
        <v>1086248.7168000001</v>
      </c>
      <c r="H961" s="2">
        <f t="shared" si="19"/>
        <v>8.0000000074505806E-2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332797019.25999999</v>
      </c>
      <c r="D984" s="6">
        <f>BILANCA!E6</f>
        <v>339444593.64999998</v>
      </c>
      <c r="E984" s="6">
        <v>0</v>
      </c>
      <c r="F984" s="6">
        <v>0</v>
      </c>
      <c r="G984" s="7">
        <f t="shared" ref="G984:G1241" si="22">B984/1000*C984+B984/500*D984</f>
        <v>1011686.20656</v>
      </c>
      <c r="H984" s="7">
        <f t="shared" si="19"/>
        <v>0.61000001430511475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254176969.37</v>
      </c>
      <c r="D985" s="1">
        <f>BILANCA!E7</f>
        <v>256526489.24000001</v>
      </c>
      <c r="E985" s="1">
        <v>0</v>
      </c>
      <c r="F985" s="1">
        <v>0</v>
      </c>
      <c r="G985" s="2">
        <f t="shared" si="22"/>
        <v>1534459.8957000002</v>
      </c>
      <c r="H985" s="2">
        <f t="shared" si="19"/>
        <v>0.61000001430511475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85529053.530000001</v>
      </c>
      <c r="D986" s="1">
        <f>BILANCA!E8</f>
        <v>89553777.980000004</v>
      </c>
      <c r="E986" s="1">
        <v>0</v>
      </c>
      <c r="F986" s="1">
        <v>0</v>
      </c>
      <c r="G986" s="2">
        <f t="shared" si="22"/>
        <v>793909.82847000007</v>
      </c>
      <c r="H986" s="2">
        <f t="shared" si="19"/>
        <v>0.48999999463558197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75223854.790000007</v>
      </c>
      <c r="D987" s="1">
        <f>BILANCA!E9</f>
        <v>79029279.510000005</v>
      </c>
      <c r="E987" s="1">
        <v>0</v>
      </c>
      <c r="F987" s="1">
        <v>0</v>
      </c>
      <c r="G987" s="2">
        <f t="shared" si="22"/>
        <v>933129.65524000011</v>
      </c>
      <c r="H987" s="2">
        <f t="shared" si="19"/>
        <v>0.69999998807907104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21916202.690000001</v>
      </c>
      <c r="D988" s="1">
        <f>BILANCA!E10</f>
        <v>22678517.579999998</v>
      </c>
      <c r="E988" s="1">
        <v>0</v>
      </c>
      <c r="F988" s="1">
        <v>0</v>
      </c>
      <c r="G988" s="2">
        <f t="shared" si="22"/>
        <v>336366.18925</v>
      </c>
      <c r="H988" s="2">
        <f t="shared" si="19"/>
        <v>0.73000000044703484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11611003.949999999</v>
      </c>
      <c r="D989" s="1">
        <f>BILANCA!E11</f>
        <v>12154019.109999999</v>
      </c>
      <c r="E989" s="1">
        <v>0</v>
      </c>
      <c r="F989" s="1">
        <v>0</v>
      </c>
      <c r="G989" s="2">
        <f t="shared" si="22"/>
        <v>215514.25301999997</v>
      </c>
      <c r="H989" s="2">
        <f t="shared" si="19"/>
        <v>0.16000000014901161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128789849.88</v>
      </c>
      <c r="D990" s="1">
        <f>BILANCA!E12</f>
        <v>132397824.76000002</v>
      </c>
      <c r="E990" s="1">
        <v>0</v>
      </c>
      <c r="F990" s="1">
        <v>0</v>
      </c>
      <c r="G990" s="2">
        <f t="shared" si="22"/>
        <v>2755098.4958000001</v>
      </c>
      <c r="H990" s="2">
        <f t="shared" si="19"/>
        <v>0.35999998450279236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123370933.91</v>
      </c>
      <c r="D991" s="1">
        <f>BILANCA!E13</f>
        <v>128386614.18000001</v>
      </c>
      <c r="E991" s="1">
        <v>0</v>
      </c>
      <c r="F991" s="1">
        <v>0</v>
      </c>
      <c r="G991" s="2">
        <f t="shared" si="22"/>
        <v>3041153.2981599998</v>
      </c>
      <c r="H991" s="2">
        <f t="shared" si="19"/>
        <v>0.27000001072883606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12220889.41</v>
      </c>
      <c r="D992" s="1">
        <f>BILANCA!E14</f>
        <v>12751915.940000003</v>
      </c>
      <c r="E992" s="1">
        <v>0</v>
      </c>
      <c r="F992" s="1">
        <v>0</v>
      </c>
      <c r="G992" s="2">
        <f t="shared" si="22"/>
        <v>339522.49161000003</v>
      </c>
      <c r="H992" s="2">
        <f t="shared" si="19"/>
        <v>0.46999999694526196</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58241766.07</v>
      </c>
      <c r="D993" s="1">
        <f>BILANCA!E15</f>
        <v>58158864.489999995</v>
      </c>
      <c r="E993" s="1">
        <v>0</v>
      </c>
      <c r="F993" s="1">
        <v>0</v>
      </c>
      <c r="G993" s="2">
        <f t="shared" si="22"/>
        <v>1745594.9504999998</v>
      </c>
      <c r="H993" s="2">
        <f t="shared" si="19"/>
        <v>0.55999999493360519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129902285.04000001</v>
      </c>
      <c r="D994" s="1">
        <f>BILANCA!E16</f>
        <v>135004318.50999999</v>
      </c>
      <c r="E994" s="1">
        <v>0</v>
      </c>
      <c r="F994" s="1">
        <v>0</v>
      </c>
      <c r="G994" s="2">
        <f t="shared" si="22"/>
        <v>4399020.1426599994</v>
      </c>
      <c r="H994" s="2">
        <f t="shared" si="19"/>
        <v>0.53000001609325409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23648062.07</v>
      </c>
      <c r="D995" s="1">
        <f>BILANCA!E17</f>
        <v>29649695.800000001</v>
      </c>
      <c r="E995" s="1">
        <v>0</v>
      </c>
      <c r="F995" s="1">
        <v>0</v>
      </c>
      <c r="G995" s="2">
        <f t="shared" si="22"/>
        <v>995369.44403999997</v>
      </c>
      <c r="H995" s="2">
        <f t="shared" si="19"/>
        <v>0.26999999955296516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100642068.68000001</v>
      </c>
      <c r="D996" s="1">
        <f>BILANCA!E18</f>
        <v>107178180.56</v>
      </c>
      <c r="E996" s="1">
        <v>0</v>
      </c>
      <c r="F996" s="1">
        <v>0</v>
      </c>
      <c r="G996" s="2">
        <f t="shared" si="22"/>
        <v>4094979.5873999996</v>
      </c>
      <c r="H996" s="2">
        <f t="shared" si="19"/>
        <v>0.75999999046325684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4089876.46</v>
      </c>
      <c r="D997" s="1">
        <f>BILANCA!E19</f>
        <v>2953983.8599999994</v>
      </c>
      <c r="E997" s="1">
        <v>0</v>
      </c>
      <c r="F997" s="1">
        <v>0</v>
      </c>
      <c r="G997" s="2">
        <f t="shared" si="22"/>
        <v>139969.81851999997</v>
      </c>
      <c r="H997" s="2">
        <f t="shared" si="19"/>
        <v>0.60000000055879354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3629856.66</v>
      </c>
      <c r="D998" s="1">
        <f>BILANCA!E20</f>
        <v>3677936.3</v>
      </c>
      <c r="E998" s="1">
        <v>0</v>
      </c>
      <c r="F998" s="1">
        <v>0</v>
      </c>
      <c r="G998" s="2">
        <f t="shared" si="22"/>
        <v>164785.93890000001</v>
      </c>
      <c r="H998" s="2">
        <f t="shared" si="19"/>
        <v>0.63999999966472387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2183124.27</v>
      </c>
      <c r="D999" s="1">
        <f>BILANCA!E21</f>
        <v>2186454.34</v>
      </c>
      <c r="E999" s="1">
        <v>0</v>
      </c>
      <c r="F999" s="1">
        <v>0</v>
      </c>
      <c r="G999" s="2">
        <f t="shared" si="22"/>
        <v>104896.5272</v>
      </c>
      <c r="H999" s="2">
        <f t="shared" si="19"/>
        <v>0.60999999986961484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222504.36</v>
      </c>
      <c r="D1000" s="1">
        <f>BILANCA!E22</f>
        <v>222554.5</v>
      </c>
      <c r="E1000" s="1">
        <v>0</v>
      </c>
      <c r="F1000" s="1">
        <v>0</v>
      </c>
      <c r="G1000" s="2">
        <f t="shared" si="22"/>
        <v>11349.42712</v>
      </c>
      <c r="H1000" s="2">
        <f t="shared" si="19"/>
        <v>0.85999999998603016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141418.45000000001</v>
      </c>
      <c r="D1002" s="1">
        <f>BILANCA!E24</f>
        <v>164548.26</v>
      </c>
      <c r="E1002" s="1">
        <v>0</v>
      </c>
      <c r="F1002" s="1">
        <v>0</v>
      </c>
      <c r="G1002" s="2">
        <f t="shared" si="22"/>
        <v>8939.7844299999997</v>
      </c>
      <c r="H1002" s="2">
        <f t="shared" si="19"/>
        <v>0.71000000002095476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160844.84</v>
      </c>
      <c r="D1003" s="1">
        <f>BILANCA!E25</f>
        <v>157730.39000000001</v>
      </c>
      <c r="E1003" s="1">
        <v>0</v>
      </c>
      <c r="F1003" s="1">
        <v>0</v>
      </c>
      <c r="G1003" s="2">
        <f t="shared" si="22"/>
        <v>9526.1124</v>
      </c>
      <c r="H1003" s="2">
        <f t="shared" si="19"/>
        <v>0.5500000000174623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1751511.59</v>
      </c>
      <c r="D1004" s="1">
        <f>BILANCA!E26</f>
        <v>1786675.92</v>
      </c>
      <c r="E1004" s="1">
        <v>0</v>
      </c>
      <c r="F1004" s="1">
        <v>0</v>
      </c>
      <c r="G1004" s="2">
        <f t="shared" si="22"/>
        <v>111822.13203000001</v>
      </c>
      <c r="H1004" s="2">
        <f t="shared" si="19"/>
        <v>0.48999999999068677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3999383.71</v>
      </c>
      <c r="D1006" s="1">
        <f>BILANCA!E28</f>
        <v>5241915.8499999996</v>
      </c>
      <c r="E1006" s="1">
        <v>0</v>
      </c>
      <c r="F1006" s="1">
        <v>0</v>
      </c>
      <c r="G1006" s="2">
        <f t="shared" si="22"/>
        <v>333113.95442999998</v>
      </c>
      <c r="H1006" s="2">
        <f t="shared" si="19"/>
        <v>0.44000000040978193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34433.32</v>
      </c>
      <c r="D1007" s="1">
        <f>BILANCA!E29</f>
        <v>25422.760000000002</v>
      </c>
      <c r="E1007" s="1">
        <v>0</v>
      </c>
      <c r="F1007" s="1">
        <v>0</v>
      </c>
      <c r="G1007" s="2">
        <f t="shared" si="22"/>
        <v>2046.6921600000001</v>
      </c>
      <c r="H1007" s="2">
        <f t="shared" si="19"/>
        <v>0.55999999999767169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77198.75</v>
      </c>
      <c r="D1008" s="1">
        <f>BILANCA!E30</f>
        <v>77198.75</v>
      </c>
      <c r="E1008" s="1">
        <v>0</v>
      </c>
      <c r="F1008" s="1">
        <v>0</v>
      </c>
      <c r="G1008" s="2">
        <f t="shared" si="22"/>
        <v>5789.90625</v>
      </c>
      <c r="H1008" s="2">
        <f t="shared" si="19"/>
        <v>0.5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42765.43</v>
      </c>
      <c r="D1012" s="1">
        <f>BILANCA!E34</f>
        <v>51775.99</v>
      </c>
      <c r="E1012" s="1">
        <v>0</v>
      </c>
      <c r="F1012" s="1">
        <v>0</v>
      </c>
      <c r="G1012" s="2">
        <f t="shared" si="22"/>
        <v>4243.20489</v>
      </c>
      <c r="H1012" s="2">
        <f t="shared" si="19"/>
        <v>0.44000000000232831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285070.26</v>
      </c>
      <c r="D1013" s="1">
        <f>BILANCA!E35</f>
        <v>285070.26</v>
      </c>
      <c r="E1013" s="1">
        <v>0</v>
      </c>
      <c r="F1013" s="1">
        <v>0</v>
      </c>
      <c r="G1013" s="2">
        <f t="shared" si="22"/>
        <v>25656.323400000001</v>
      </c>
      <c r="H1013" s="2">
        <f t="shared" si="19"/>
        <v>0.52000000001862645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285070.26</v>
      </c>
      <c r="D1015" s="1">
        <f>BILANCA!E37</f>
        <v>285070.26</v>
      </c>
      <c r="E1015" s="1">
        <v>0</v>
      </c>
      <c r="F1015" s="1">
        <v>0</v>
      </c>
      <c r="G1015" s="2">
        <f t="shared" si="22"/>
        <v>27366.744960000004</v>
      </c>
      <c r="H1015" s="2">
        <f t="shared" si="19"/>
        <v>0.52000000001862645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6870.4</v>
      </c>
      <c r="D1019" s="1">
        <f>BILANCA!E41</f>
        <v>6870.4</v>
      </c>
      <c r="E1019" s="1">
        <v>0</v>
      </c>
      <c r="F1019" s="1">
        <v>0</v>
      </c>
      <c r="G1019" s="2">
        <f t="shared" si="22"/>
        <v>742.00319999999988</v>
      </c>
      <c r="H1019" s="2">
        <f t="shared" si="19"/>
        <v>0.7999999999992724</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6870.4</v>
      </c>
      <c r="D1020" s="1">
        <f>BILANCA!E42</f>
        <v>6870.4</v>
      </c>
      <c r="E1020" s="1">
        <v>0</v>
      </c>
      <c r="F1020" s="1">
        <v>0</v>
      </c>
      <c r="G1020" s="2">
        <f t="shared" si="22"/>
        <v>762.61439999999993</v>
      </c>
      <c r="H1020" s="2">
        <f t="shared" si="19"/>
        <v>0.7999999999992724</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1002665.5299999998</v>
      </c>
      <c r="D1023" s="1">
        <f>BILANCA!E45</f>
        <v>739863.3</v>
      </c>
      <c r="E1023" s="1">
        <v>0</v>
      </c>
      <c r="F1023" s="1">
        <v>0</v>
      </c>
      <c r="G1023" s="2">
        <f t="shared" si="22"/>
        <v>99295.685200000007</v>
      </c>
      <c r="H1023" s="2">
        <f t="shared" si="19"/>
        <v>0.7700000002514571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1179151.04</v>
      </c>
      <c r="D1025" s="1">
        <f>BILANCA!E47</f>
        <v>1176644.28</v>
      </c>
      <c r="E1025" s="1">
        <v>0</v>
      </c>
      <c r="F1025" s="1">
        <v>0</v>
      </c>
      <c r="G1025" s="2">
        <f t="shared" si="22"/>
        <v>148362.4632</v>
      </c>
      <c r="H1025" s="2">
        <f t="shared" si="19"/>
        <v>0.32000000006519258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1624097.63</v>
      </c>
      <c r="D1026" s="1">
        <f>BILANCA!E48</f>
        <v>1644637.51</v>
      </c>
      <c r="E1026" s="1">
        <v>0</v>
      </c>
      <c r="F1026" s="1">
        <v>0</v>
      </c>
      <c r="G1026" s="2">
        <f t="shared" si="22"/>
        <v>211275.02394999997</v>
      </c>
      <c r="H1026" s="2">
        <f t="shared" si="19"/>
        <v>0.86000000010244548</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1947.71</v>
      </c>
      <c r="D1027" s="1">
        <f>BILANCA!E49</f>
        <v>1947.71</v>
      </c>
      <c r="E1027" s="1">
        <v>0</v>
      </c>
      <c r="F1027" s="1">
        <v>0</v>
      </c>
      <c r="G1027" s="2">
        <f t="shared" si="22"/>
        <v>257.09771999999998</v>
      </c>
      <c r="H1027" s="2">
        <f t="shared" si="19"/>
        <v>0.57999999999992724</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1802530.85</v>
      </c>
      <c r="D1028" s="1">
        <f>BILANCA!E50</f>
        <v>2083366.2</v>
      </c>
      <c r="E1028" s="1">
        <v>0</v>
      </c>
      <c r="F1028" s="1">
        <v>0</v>
      </c>
      <c r="G1028" s="2">
        <f t="shared" si="22"/>
        <v>268616.84625</v>
      </c>
      <c r="H1028" s="2">
        <f t="shared" si="19"/>
        <v>0.34999999986030161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113108.76</v>
      </c>
      <c r="D1032" s="1">
        <f>BILANCA!E54</f>
        <v>115206.69</v>
      </c>
      <c r="E1032" s="1">
        <v>0</v>
      </c>
      <c r="F1032" s="1">
        <v>0</v>
      </c>
      <c r="G1032" s="2">
        <f t="shared" si="22"/>
        <v>16832.584859999999</v>
      </c>
      <c r="H1032" s="2">
        <f t="shared" si="19"/>
        <v>0.55000000000291038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113108.76</v>
      </c>
      <c r="D1033" s="1">
        <f>BILANCA!E55</f>
        <v>115206.69</v>
      </c>
      <c r="E1033" s="1">
        <v>0</v>
      </c>
      <c r="F1033" s="1">
        <v>0</v>
      </c>
      <c r="G1033" s="2">
        <f t="shared" si="22"/>
        <v>17176.107000000004</v>
      </c>
      <c r="H1033" s="2">
        <f t="shared" si="19"/>
        <v>0.55000000000291038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39858065.960000001</v>
      </c>
      <c r="D1034" s="1">
        <f>BILANCA!E56</f>
        <v>34574886.5</v>
      </c>
      <c r="E1034" s="1">
        <v>0</v>
      </c>
      <c r="F1034" s="1">
        <v>0</v>
      </c>
      <c r="G1034" s="2">
        <f t="shared" si="22"/>
        <v>5559399.7869600002</v>
      </c>
      <c r="H1034" s="2">
        <f t="shared" si="19"/>
        <v>0.53999999910593033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39837162.119999997</v>
      </c>
      <c r="D1035" s="1">
        <f>BILANCA!E57</f>
        <v>34553982.659999996</v>
      </c>
      <c r="E1035" s="1">
        <v>0</v>
      </c>
      <c r="F1035" s="1">
        <v>0</v>
      </c>
      <c r="G1035" s="2">
        <f t="shared" si="22"/>
        <v>5665146.6268799994</v>
      </c>
      <c r="H1035" s="2">
        <f t="shared" si="19"/>
        <v>0.46000000089406967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20903.84</v>
      </c>
      <c r="D1036" s="1">
        <f>BILANCA!E58</f>
        <v>20903.84</v>
      </c>
      <c r="E1036" s="1">
        <v>0</v>
      </c>
      <c r="F1036" s="1">
        <v>0</v>
      </c>
      <c r="G1036" s="2">
        <f t="shared" si="22"/>
        <v>3323.7105600000004</v>
      </c>
      <c r="H1036" s="2">
        <f t="shared" si="19"/>
        <v>0.31999999999970896</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78620049.889999986</v>
      </c>
      <c r="D1046" s="1">
        <f>BILANCA!E68</f>
        <v>82918104.409999996</v>
      </c>
      <c r="E1046" s="1">
        <v>0</v>
      </c>
      <c r="F1046" s="1">
        <v>0</v>
      </c>
      <c r="G1046" s="2">
        <f t="shared" si="22"/>
        <v>15400744.298729999</v>
      </c>
      <c r="H1046" s="2">
        <f t="shared" si="19"/>
        <v>0.52000001072883606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13182995.390000001</v>
      </c>
      <c r="D1047" s="1">
        <f>BILANCA!E69</f>
        <v>21670125.699999999</v>
      </c>
      <c r="E1047" s="1">
        <v>0</v>
      </c>
      <c r="F1047" s="1">
        <v>0</v>
      </c>
      <c r="G1047" s="2">
        <f t="shared" si="22"/>
        <v>3617487.7945600003</v>
      </c>
      <c r="H1047" s="2">
        <f t="shared" si="19"/>
        <v>0.69000000134110451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13176367.550000001</v>
      </c>
      <c r="D1048" s="1">
        <f>BILANCA!E70</f>
        <v>21360896.969999999</v>
      </c>
      <c r="E1048" s="1">
        <v>0</v>
      </c>
      <c r="F1048" s="1">
        <v>0</v>
      </c>
      <c r="G1048" s="2">
        <f t="shared" si="22"/>
        <v>3633380.4968499998</v>
      </c>
      <c r="H1048" s="2">
        <f t="shared" si="19"/>
        <v>0.48000000044703484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13176367.550000001</v>
      </c>
      <c r="D1050" s="1">
        <f>BILANCA!E72</f>
        <v>21360896.969999999</v>
      </c>
      <c r="E1050" s="1">
        <v>0</v>
      </c>
      <c r="F1050" s="1">
        <v>0</v>
      </c>
      <c r="G1050" s="2">
        <f t="shared" si="22"/>
        <v>3745176.8198299999</v>
      </c>
      <c r="H1050" s="2">
        <f t="shared" si="19"/>
        <v>0.48000000044703484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5978.91</v>
      </c>
      <c r="D1053" s="1">
        <f>BILANCA!E75</f>
        <v>309068.51</v>
      </c>
      <c r="E1053" s="1">
        <v>0</v>
      </c>
      <c r="F1053" s="1">
        <v>0</v>
      </c>
      <c r="G1053" s="2">
        <f t="shared" si="22"/>
        <v>43688.115100000003</v>
      </c>
      <c r="H1053" s="2">
        <f t="shared" si="19"/>
        <v>0.57999999999083229</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648.92999999999995</v>
      </c>
      <c r="D1054" s="1">
        <f>BILANCA!E76</f>
        <v>160.22</v>
      </c>
      <c r="E1054" s="1">
        <v>0</v>
      </c>
      <c r="F1054" s="1">
        <v>0</v>
      </c>
      <c r="G1054" s="2">
        <f t="shared" si="22"/>
        <v>68.825269999999989</v>
      </c>
      <c r="H1054" s="2">
        <f t="shared" si="19"/>
        <v>0.29000000000004889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1250755.28</v>
      </c>
      <c r="D1056" s="1">
        <f>BILANCA!E78</f>
        <v>1132616.75</v>
      </c>
      <c r="E1056" s="1">
        <v>0</v>
      </c>
      <c r="F1056" s="1">
        <v>0</v>
      </c>
      <c r="G1056" s="2">
        <f t="shared" si="22"/>
        <v>256667.18093999999</v>
      </c>
      <c r="H1056" s="2">
        <f t="shared" si="19"/>
        <v>0.53000000002793968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162004.88</v>
      </c>
      <c r="D1057" s="1">
        <f>BILANCA!E79</f>
        <v>162004.88</v>
      </c>
      <c r="E1057" s="1">
        <v>0</v>
      </c>
      <c r="F1057" s="1">
        <v>0</v>
      </c>
      <c r="G1057" s="2">
        <f t="shared" si="22"/>
        <v>35965.083359999997</v>
      </c>
      <c r="H1057" s="2">
        <f t="shared" si="19"/>
        <v>0.23999999999068677</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162004.88</v>
      </c>
      <c r="D1058" s="1">
        <f>BILANCA!E80</f>
        <v>162004.88</v>
      </c>
      <c r="E1058" s="1">
        <v>0</v>
      </c>
      <c r="F1058" s="1">
        <v>0</v>
      </c>
      <c r="G1058" s="2">
        <f t="shared" si="22"/>
        <v>36451.097999999998</v>
      </c>
      <c r="H1058" s="2">
        <f t="shared" si="19"/>
        <v>0.23999999999068677</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4370.1899999999996</v>
      </c>
      <c r="D1062" s="1">
        <f>BILANCA!E84</f>
        <v>5494.8</v>
      </c>
      <c r="E1062" s="1">
        <v>0</v>
      </c>
      <c r="F1062" s="1">
        <v>0</v>
      </c>
      <c r="G1062" s="2">
        <f t="shared" si="22"/>
        <v>1213.4234099999999</v>
      </c>
      <c r="H1062" s="2">
        <f t="shared" si="19"/>
        <v>0.38999999999941792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1084380.21</v>
      </c>
      <c r="D1064" s="1">
        <f>BILANCA!E86</f>
        <v>965117.07</v>
      </c>
      <c r="E1064" s="1">
        <v>0</v>
      </c>
      <c r="F1064" s="1">
        <v>0</v>
      </c>
      <c r="G1064" s="2">
        <f t="shared" si="22"/>
        <v>244183.76234999998</v>
      </c>
      <c r="H1064" s="2">
        <f t="shared" si="19"/>
        <v>0.27999999991152436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2866956.76</v>
      </c>
      <c r="D1065" s="1">
        <f>BILANCA!E87</f>
        <v>3226351.09</v>
      </c>
      <c r="E1065" s="1">
        <v>0</v>
      </c>
      <c r="F1065" s="1">
        <v>0</v>
      </c>
      <c r="G1065" s="2">
        <f t="shared" si="22"/>
        <v>764212.03307999996</v>
      </c>
      <c r="H1065" s="2">
        <f t="shared" si="19"/>
        <v>0.33000000007450581</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2866956.76</v>
      </c>
      <c r="D1066" s="1">
        <f>BILANCA!E88</f>
        <v>3226351.09</v>
      </c>
      <c r="E1066" s="1">
        <v>0</v>
      </c>
      <c r="F1066" s="1">
        <v>0</v>
      </c>
      <c r="G1066" s="2">
        <f t="shared" si="22"/>
        <v>773531.69201999996</v>
      </c>
      <c r="H1066" s="2">
        <f t="shared" si="19"/>
        <v>0.33000000007450581</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2866956.76</v>
      </c>
      <c r="D1067" s="1">
        <f>BILANCA!E89</f>
        <v>3226351.09</v>
      </c>
      <c r="E1067" s="1">
        <v>0</v>
      </c>
      <c r="F1067" s="1">
        <v>0</v>
      </c>
      <c r="G1067" s="2">
        <f t="shared" si="22"/>
        <v>782851.35095999995</v>
      </c>
      <c r="H1067" s="2">
        <f t="shared" si="19"/>
        <v>0.33000000007450581</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49806602.960000001</v>
      </c>
      <c r="D1112" s="1">
        <f>BILANCA!E134</f>
        <v>46093851.609999999</v>
      </c>
      <c r="E1112" s="1">
        <v>0</v>
      </c>
      <c r="F1112" s="1">
        <v>0</v>
      </c>
      <c r="G1112" s="2">
        <f t="shared" si="22"/>
        <v>18317265.497220002</v>
      </c>
      <c r="H1112" s="2">
        <f t="shared" si="23"/>
        <v>0.42999999970197678</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49806602.960000001</v>
      </c>
      <c r="D1113" s="1">
        <f>BILANCA!E135</f>
        <v>46093851.609999999</v>
      </c>
      <c r="E1113" s="1">
        <v>0</v>
      </c>
      <c r="F1113" s="1">
        <v>0</v>
      </c>
      <c r="G1113" s="2">
        <f t="shared" si="22"/>
        <v>18459259.803400002</v>
      </c>
      <c r="H1113" s="2">
        <f t="shared" si="23"/>
        <v>0.42999999970197678</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49806602.960000001</v>
      </c>
      <c r="D1117" s="1">
        <f>BILANCA!E139</f>
        <v>46093851.609999999</v>
      </c>
      <c r="E1117" s="1">
        <v>0</v>
      </c>
      <c r="F1117" s="1">
        <v>0</v>
      </c>
      <c r="G1117" s="2">
        <f t="shared" si="22"/>
        <v>19027237.02812</v>
      </c>
      <c r="H1117" s="2">
        <f t="shared" si="23"/>
        <v>0.42999999970197678</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8443015.049999997</v>
      </c>
      <c r="D1124" s="1">
        <f>BILANCA!E146</f>
        <v>7865747.8199999984</v>
      </c>
      <c r="E1124" s="1">
        <v>0</v>
      </c>
      <c r="F1124" s="1">
        <v>0</v>
      </c>
      <c r="G1124" s="2">
        <f t="shared" si="22"/>
        <v>3408606.0072899987</v>
      </c>
      <c r="H1124" s="2">
        <f t="shared" si="23"/>
        <v>0.22999999858438969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2013355.27</v>
      </c>
      <c r="D1125" s="1">
        <f>BILANCA!E147</f>
        <v>1851706.54</v>
      </c>
      <c r="E1125" s="1">
        <v>0</v>
      </c>
      <c r="F1125" s="1">
        <v>0</v>
      </c>
      <c r="G1125" s="2">
        <f t="shared" si="22"/>
        <v>811781.10569999996</v>
      </c>
      <c r="H1125" s="2">
        <f t="shared" si="23"/>
        <v>0.72999999998137355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1800981.76</v>
      </c>
      <c r="D1127" s="1">
        <f>BILANCA!E149</f>
        <v>1121548.96</v>
      </c>
      <c r="E1127" s="1">
        <v>0</v>
      </c>
      <c r="F1127" s="1">
        <v>0</v>
      </c>
      <c r="G1127" s="2">
        <f t="shared" si="22"/>
        <v>582347.47392000002</v>
      </c>
      <c r="H1127" s="2">
        <f t="shared" si="23"/>
        <v>0.28000000002793968</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174366.17</v>
      </c>
      <c r="D1129" s="1">
        <f>BILANCA!E151</f>
        <v>97187.090000000011</v>
      </c>
      <c r="E1129" s="1">
        <v>0</v>
      </c>
      <c r="F1129" s="1">
        <v>0</v>
      </c>
      <c r="G1129" s="2">
        <f t="shared" si="22"/>
        <v>53836.091100000005</v>
      </c>
      <c r="H1129" s="2">
        <f t="shared" si="23"/>
        <v>0.26000000002386514</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147086.79999999999</v>
      </c>
      <c r="D1130" s="1">
        <f>BILANCA!E152</f>
        <v>431202.97000000003</v>
      </c>
      <c r="E1130" s="1">
        <v>0</v>
      </c>
      <c r="F1130" s="1">
        <v>0</v>
      </c>
      <c r="G1130" s="2">
        <f t="shared" si="22"/>
        <v>148395.43278</v>
      </c>
      <c r="H1130" s="2">
        <f t="shared" si="23"/>
        <v>0.22999999998137355</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62024.08</v>
      </c>
      <c r="D1131" s="1">
        <f>BILANCA!E153</f>
        <v>64760.4</v>
      </c>
      <c r="E1131" s="1">
        <v>0</v>
      </c>
      <c r="F1131" s="1">
        <v>0</v>
      </c>
      <c r="G1131" s="2">
        <f t="shared" si="22"/>
        <v>28348.642240000001</v>
      </c>
      <c r="H1131" s="2">
        <f t="shared" si="23"/>
        <v>0.48000000000320142</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1592.3</v>
      </c>
      <c r="E1132" s="1">
        <v>0</v>
      </c>
      <c r="F1132" s="1">
        <v>0</v>
      </c>
      <c r="G1132" s="2">
        <f t="shared" si="22"/>
        <v>474.50539999999995</v>
      </c>
      <c r="H1132" s="2">
        <f t="shared" si="23"/>
        <v>0.29999999999995453</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1417504.71</v>
      </c>
      <c r="D1135" s="1">
        <f>BILANCA!E157</f>
        <v>526806.19999999995</v>
      </c>
      <c r="E1135" s="1">
        <v>0</v>
      </c>
      <c r="F1135" s="1">
        <v>0</v>
      </c>
      <c r="G1135" s="2">
        <f t="shared" si="22"/>
        <v>375609.80071999994</v>
      </c>
      <c r="H1135" s="2">
        <f t="shared" si="23"/>
        <v>0.48999999999068677</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9491169.6799999997</v>
      </c>
      <c r="D1136" s="1">
        <f>BILANCA!E158</f>
        <v>8747796.1500000004</v>
      </c>
      <c r="E1136" s="1">
        <v>0</v>
      </c>
      <c r="F1136" s="1">
        <v>0</v>
      </c>
      <c r="G1136" s="2">
        <f t="shared" si="22"/>
        <v>4128974.5829400001</v>
      </c>
      <c r="H1136" s="2">
        <f t="shared" si="23"/>
        <v>0.47000000067055225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11307484.619999999</v>
      </c>
      <c r="D1137" s="1">
        <f>BILANCA!E159</f>
        <v>10173109.32</v>
      </c>
      <c r="E1137" s="1">
        <v>0</v>
      </c>
      <c r="F1137" s="1">
        <v>0</v>
      </c>
      <c r="G1137" s="2">
        <f t="shared" si="22"/>
        <v>4874670.3020399995</v>
      </c>
      <c r="H1137" s="2">
        <f t="shared" si="23"/>
        <v>0.70000000111758709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4541.54</v>
      </c>
      <c r="D1140" s="1">
        <f>BILANCA!E162</f>
        <v>4642.7</v>
      </c>
      <c r="E1140" s="1">
        <v>0</v>
      </c>
      <c r="F1140" s="1">
        <v>0</v>
      </c>
      <c r="G1140" s="2">
        <f t="shared" si="22"/>
        <v>2170.8295800000001</v>
      </c>
      <c r="H1140" s="2">
        <f t="shared" si="23"/>
        <v>0.76000000000021828</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16174517.82</v>
      </c>
      <c r="D1141" s="1">
        <f>BILANCA!E163</f>
        <v>14033055.85</v>
      </c>
      <c r="E1141" s="1">
        <v>0</v>
      </c>
      <c r="F1141" s="1">
        <v>0</v>
      </c>
      <c r="G1141" s="2">
        <f t="shared" si="22"/>
        <v>6990019.46416</v>
      </c>
      <c r="H1141" s="2">
        <f t="shared" si="23"/>
        <v>0.33000000007450581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2710262.49</v>
      </c>
      <c r="D1142" s="1">
        <f>BILANCA!E164</f>
        <v>2379613.3199999998</v>
      </c>
      <c r="E1142" s="1">
        <v>0</v>
      </c>
      <c r="F1142" s="1">
        <v>0</v>
      </c>
      <c r="G1142" s="2">
        <f t="shared" si="22"/>
        <v>1187648.7716700002</v>
      </c>
      <c r="H1142" s="2">
        <f t="shared" si="23"/>
        <v>0.81000000005587935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3843.77</v>
      </c>
      <c r="D1143" s="1">
        <f>BILANCA!E165</f>
        <v>3843.77</v>
      </c>
      <c r="E1143" s="1">
        <v>0</v>
      </c>
      <c r="F1143" s="1">
        <v>0</v>
      </c>
      <c r="G1143" s="2">
        <f t="shared" si="22"/>
        <v>1845.0095999999999</v>
      </c>
      <c r="H1143" s="2">
        <f t="shared" si="23"/>
        <v>0.46000000000003638</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2828938.97</v>
      </c>
      <c r="D1144" s="1">
        <f>BILANCA!E166</f>
        <v>2481798.4</v>
      </c>
      <c r="E1144" s="1">
        <v>0</v>
      </c>
      <c r="F1144" s="1">
        <v>0</v>
      </c>
      <c r="G1144" s="2">
        <f t="shared" si="22"/>
        <v>1254598.2589700001</v>
      </c>
      <c r="H1144" s="2">
        <f t="shared" si="23"/>
        <v>0.42999999970197678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122520.25</v>
      </c>
      <c r="D1147" s="1">
        <f>BILANCA!E169</f>
        <v>106028.85</v>
      </c>
      <c r="E1147" s="1">
        <v>0</v>
      </c>
      <c r="F1147" s="1">
        <v>0</v>
      </c>
      <c r="G1147" s="2">
        <f t="shared" si="22"/>
        <v>54870.783800000005</v>
      </c>
      <c r="H1147" s="2">
        <f t="shared" si="23"/>
        <v>0.39999999999417923</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359461.96</v>
      </c>
      <c r="D1148" s="1">
        <f>BILANCA!E170</f>
        <v>549798.12</v>
      </c>
      <c r="E1148" s="1">
        <v>0</v>
      </c>
      <c r="F1148" s="1">
        <v>0</v>
      </c>
      <c r="G1148" s="2">
        <f t="shared" si="22"/>
        <v>240744.60300000003</v>
      </c>
      <c r="H1148" s="2">
        <f t="shared" si="23"/>
        <v>0.15999999997438863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359461.96</v>
      </c>
      <c r="D1151" s="1">
        <f>BILANCA!E173</f>
        <v>549798.12</v>
      </c>
      <c r="E1151" s="1">
        <v>0</v>
      </c>
      <c r="F1151" s="1">
        <v>0</v>
      </c>
      <c r="G1151" s="2">
        <f t="shared" si="22"/>
        <v>245121.7776</v>
      </c>
      <c r="H1151" s="2">
        <f t="shared" si="23"/>
        <v>0.15999999997438863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332797019.25999999</v>
      </c>
      <c r="D1152" s="1">
        <f>BILANCA!E175</f>
        <v>339444593.65000004</v>
      </c>
      <c r="E1152" s="1">
        <v>0</v>
      </c>
      <c r="F1152" s="1">
        <v>0</v>
      </c>
      <c r="G1152" s="2">
        <f t="shared" si="22"/>
        <v>170974968.90864003</v>
      </c>
      <c r="H1152" s="2">
        <f t="shared" si="23"/>
        <v>0.60999995470046997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19418468.780000001</v>
      </c>
      <c r="D1153" s="1">
        <f>BILANCA!E176</f>
        <v>22998896.66</v>
      </c>
      <c r="E1153" s="1">
        <v>0</v>
      </c>
      <c r="F1153" s="1">
        <v>0</v>
      </c>
      <c r="G1153" s="2">
        <f t="shared" si="22"/>
        <v>11120764.557</v>
      </c>
      <c r="H1153" s="2">
        <f t="shared" si="23"/>
        <v>0.55999999865889549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4060154.88</v>
      </c>
      <c r="D1154" s="1">
        <f>BILANCA!E177</f>
        <v>4081961.32</v>
      </c>
      <c r="E1154" s="1">
        <v>0</v>
      </c>
      <c r="F1154" s="1">
        <v>0</v>
      </c>
      <c r="G1154" s="2">
        <f t="shared" si="22"/>
        <v>2090317.2559199999</v>
      </c>
      <c r="H1154" s="2">
        <f t="shared" si="23"/>
        <v>0.43999999994412065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354350.11</v>
      </c>
      <c r="D1155" s="1">
        <f>BILANCA!E178</f>
        <v>544695.47</v>
      </c>
      <c r="E1155" s="1">
        <v>0</v>
      </c>
      <c r="F1155" s="1">
        <v>0</v>
      </c>
      <c r="G1155" s="2">
        <f t="shared" si="22"/>
        <v>248323.46059999996</v>
      </c>
      <c r="H1155" s="2">
        <f t="shared" si="23"/>
        <v>0.57999999995809048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1953504.99</v>
      </c>
      <c r="D1156" s="1">
        <f>BILANCA!E179</f>
        <v>1125536.6299999999</v>
      </c>
      <c r="E1156" s="1">
        <v>0</v>
      </c>
      <c r="F1156" s="1">
        <v>0</v>
      </c>
      <c r="G1156" s="2">
        <f t="shared" si="22"/>
        <v>727392.03724999982</v>
      </c>
      <c r="H1156" s="2">
        <f t="shared" si="23"/>
        <v>0.38000000012107193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480.53</v>
      </c>
      <c r="D1157" s="1">
        <f>BILANCA!E180</f>
        <v>8305.61</v>
      </c>
      <c r="E1157" s="1">
        <v>0</v>
      </c>
      <c r="F1157" s="1">
        <v>0</v>
      </c>
      <c r="G1157" s="2">
        <f t="shared" si="22"/>
        <v>2973.9645</v>
      </c>
      <c r="H1157" s="2">
        <f t="shared" si="23"/>
        <v>0.85999999999944521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480.53</v>
      </c>
      <c r="D1160" s="1">
        <f>BILANCA!E183</f>
        <v>8305.61</v>
      </c>
      <c r="E1160" s="1">
        <v>0</v>
      </c>
      <c r="F1160" s="1">
        <v>0</v>
      </c>
      <c r="G1160" s="2">
        <f t="shared" si="22"/>
        <v>3025.2397499999997</v>
      </c>
      <c r="H1160" s="2">
        <f t="shared" si="23"/>
        <v>0.85999999999944521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64654.2</v>
      </c>
      <c r="D1161" s="1">
        <f>BILANCA!E184</f>
        <v>49304.160000000003</v>
      </c>
      <c r="E1161" s="1">
        <v>0</v>
      </c>
      <c r="F1161" s="1">
        <v>0</v>
      </c>
      <c r="G1161" s="2">
        <f t="shared" si="22"/>
        <v>29060.72856</v>
      </c>
      <c r="H1161" s="2">
        <f t="shared" si="23"/>
        <v>0.36000000000058208</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41628.35</v>
      </c>
      <c r="D1163" s="1">
        <f>BILANCA!E186</f>
        <v>185219.59</v>
      </c>
      <c r="E1163" s="1">
        <v>0</v>
      </c>
      <c r="F1163" s="1">
        <v>0</v>
      </c>
      <c r="G1163" s="2">
        <f t="shared" si="22"/>
        <v>74172.155400000003</v>
      </c>
      <c r="H1163" s="2">
        <f t="shared" si="23"/>
        <v>0.76000000000203727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246146.45</v>
      </c>
      <c r="D1164" s="1">
        <f>BILANCA!E187</f>
        <v>106349.45</v>
      </c>
      <c r="E1164" s="1">
        <v>0</v>
      </c>
      <c r="F1164" s="1">
        <v>0</v>
      </c>
      <c r="G1164" s="2">
        <f t="shared" si="22"/>
        <v>83051.008349999989</v>
      </c>
      <c r="H1164" s="2">
        <f t="shared" si="23"/>
        <v>0.90000000000873115</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1399390.25</v>
      </c>
      <c r="D1165" s="1">
        <f>BILANCA!E188</f>
        <v>2062550.41</v>
      </c>
      <c r="E1165" s="1">
        <v>0</v>
      </c>
      <c r="F1165" s="1">
        <v>0</v>
      </c>
      <c r="G1165" s="2">
        <f t="shared" si="22"/>
        <v>1005457.3747399999</v>
      </c>
      <c r="H1165" s="2">
        <f t="shared" si="23"/>
        <v>0.65999999991618097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1344001.96</v>
      </c>
      <c r="D1166" s="1">
        <f>BILANCA!E189</f>
        <v>999356.23</v>
      </c>
      <c r="E1166" s="1">
        <v>0</v>
      </c>
      <c r="F1166" s="1">
        <v>0</v>
      </c>
      <c r="G1166" s="2">
        <f t="shared" si="22"/>
        <v>611716.73885999992</v>
      </c>
      <c r="H1166" s="2">
        <f t="shared" si="23"/>
        <v>0.27000000001862645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14014311.939999999</v>
      </c>
      <c r="D1183" s="1">
        <f>BILANCA!E206</f>
        <v>17917579.109999999</v>
      </c>
      <c r="E1183" s="1">
        <v>0</v>
      </c>
      <c r="F1183" s="1">
        <v>0</v>
      </c>
      <c r="G1183" s="2">
        <f t="shared" si="22"/>
        <v>9969894.0320000015</v>
      </c>
      <c r="H1183" s="2">
        <f t="shared" si="23"/>
        <v>0.16999999992549419</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14014311.939999999</v>
      </c>
      <c r="D1184" s="1">
        <f>BILANCA!E207</f>
        <v>17917579.109999999</v>
      </c>
      <c r="E1184" s="1">
        <v>0</v>
      </c>
      <c r="F1184" s="1">
        <v>0</v>
      </c>
      <c r="G1184" s="2">
        <f t="shared" si="22"/>
        <v>10019743.50216</v>
      </c>
      <c r="H1184" s="2">
        <f t="shared" si="23"/>
        <v>0.16999999992549419</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14014311.939999999</v>
      </c>
      <c r="D1189" s="1">
        <f>BILANCA!E212</f>
        <v>17917579.109999999</v>
      </c>
      <c r="E1189" s="1">
        <v>0</v>
      </c>
      <c r="F1189" s="1">
        <v>0</v>
      </c>
      <c r="G1189" s="2">
        <f t="shared" si="22"/>
        <v>10268990.852959998</v>
      </c>
      <c r="H1189" s="2">
        <f t="shared" si="23"/>
        <v>0.16999999992549419</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313378550.47999996</v>
      </c>
      <c r="D1214" s="1">
        <f>BILANCA!E237</f>
        <v>316445696.99000001</v>
      </c>
      <c r="E1214" s="1">
        <v>0</v>
      </c>
      <c r="F1214" s="1">
        <v>0</v>
      </c>
      <c r="G1214" s="2">
        <f t="shared" si="22"/>
        <v>218588357.17026001</v>
      </c>
      <c r="H1214" s="2">
        <f t="shared" si="23"/>
        <v>0.48999994993209839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293116233.46999997</v>
      </c>
      <c r="D1215" s="1">
        <f>BILANCA!E238</f>
        <v>288510649.94999999</v>
      </c>
      <c r="E1215" s="1">
        <v>0</v>
      </c>
      <c r="F1215" s="1">
        <v>0</v>
      </c>
      <c r="G1215" s="2">
        <f t="shared" si="22"/>
        <v>201871907.74184</v>
      </c>
      <c r="H1215" s="2">
        <f t="shared" si="23"/>
        <v>0.51999998092651367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307130545.40999997</v>
      </c>
      <c r="D1216" s="1">
        <f>BILANCA!E239</f>
        <v>306428229.06</v>
      </c>
      <c r="E1216" s="1">
        <v>0</v>
      </c>
      <c r="F1216" s="1">
        <v>0</v>
      </c>
      <c r="G1216" s="2">
        <f t="shared" si="22"/>
        <v>214356971.82249004</v>
      </c>
      <c r="H1216" s="2">
        <f t="shared" si="23"/>
        <v>0.46999996900558472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306857396.58999997</v>
      </c>
      <c r="D1217" s="1">
        <f>BILANCA!E240</f>
        <v>306156649.04000002</v>
      </c>
      <c r="E1217" s="1">
        <v>0</v>
      </c>
      <c r="F1217" s="1">
        <v>0</v>
      </c>
      <c r="G1217" s="2">
        <f t="shared" si="22"/>
        <v>215085942.55278003</v>
      </c>
      <c r="H1217" s="2">
        <f t="shared" si="23"/>
        <v>0.45000004768371582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273148.82</v>
      </c>
      <c r="D1218" s="1">
        <f>BILANCA!E241</f>
        <v>271580.02</v>
      </c>
      <c r="E1218" s="1">
        <v>0</v>
      </c>
      <c r="F1218" s="1">
        <v>0</v>
      </c>
      <c r="G1218" s="2">
        <f t="shared" si="22"/>
        <v>191832.5821</v>
      </c>
      <c r="H1218" s="2">
        <f t="shared" si="23"/>
        <v>0.20000000001164153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14014311.939999999</v>
      </c>
      <c r="D1219" s="1">
        <f>BILANCA!E242</f>
        <v>17917579.109999999</v>
      </c>
      <c r="E1219" s="1">
        <v>0</v>
      </c>
      <c r="F1219" s="1">
        <v>0</v>
      </c>
      <c r="G1219" s="2">
        <f t="shared" si="22"/>
        <v>11764474.957759999</v>
      </c>
      <c r="H1219" s="2">
        <f t="shared" si="23"/>
        <v>0.16999999992549419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14014311.939999999</v>
      </c>
      <c r="D1220" s="1">
        <f>BILANCA!E243</f>
        <v>17917579.109999999</v>
      </c>
      <c r="E1220" s="1">
        <v>0</v>
      </c>
      <c r="F1220" s="1">
        <v>0</v>
      </c>
      <c r="G1220" s="2">
        <f t="shared" si="22"/>
        <v>11814324.427919999</v>
      </c>
      <c r="H1220" s="2">
        <f t="shared" si="23"/>
        <v>0.16999999992549419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9796555.0500000007</v>
      </c>
      <c r="D1222" s="1">
        <f>BILANCA!E245</f>
        <v>18419562.25</v>
      </c>
      <c r="E1222" s="1">
        <v>0</v>
      </c>
      <c r="F1222" s="1">
        <v>0</v>
      </c>
      <c r="G1222" s="2">
        <f t="shared" si="22"/>
        <v>11145927.412450001</v>
      </c>
      <c r="H1222" s="2">
        <f t="shared" si="23"/>
        <v>0.30000000074505806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34336156.93</v>
      </c>
      <c r="D1223" s="1">
        <f>BILANCA!E246</f>
        <v>26402007.129999999</v>
      </c>
      <c r="E1223" s="1">
        <v>0</v>
      </c>
      <c r="F1223" s="1">
        <v>0</v>
      </c>
      <c r="G1223" s="2">
        <f t="shared" si="22"/>
        <v>20913641.0856</v>
      </c>
      <c r="H1223" s="2">
        <f t="shared" si="23"/>
        <v>0.19999999925494194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28465029.890000001</v>
      </c>
      <c r="D1224" s="1">
        <f>BILANCA!E247</f>
        <v>22842746.699999999</v>
      </c>
      <c r="E1224" s="1">
        <v>0</v>
      </c>
      <c r="F1224" s="1">
        <v>0</v>
      </c>
      <c r="G1224" s="2">
        <f t="shared" si="22"/>
        <v>17870276.112889998</v>
      </c>
      <c r="H1224" s="2">
        <f t="shared" si="23"/>
        <v>0.41000000014901161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5871127.04</v>
      </c>
      <c r="D1226" s="1">
        <f>BILANCA!E249</f>
        <v>3559260.43</v>
      </c>
      <c r="E1226" s="1">
        <v>0</v>
      </c>
      <c r="F1226" s="1">
        <v>0</v>
      </c>
      <c r="G1226" s="2">
        <f t="shared" si="22"/>
        <v>3156484.4397</v>
      </c>
      <c r="H1226" s="2">
        <f t="shared" si="23"/>
        <v>0.47000000020489097</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24539601.879999999</v>
      </c>
      <c r="D1227" s="1">
        <f>BILANCA!E250</f>
        <v>7982444.8799999999</v>
      </c>
      <c r="E1227" s="1">
        <v>0</v>
      </c>
      <c r="F1227" s="1">
        <v>0</v>
      </c>
      <c r="G1227" s="2">
        <f t="shared" si="22"/>
        <v>9883095.9601600002</v>
      </c>
      <c r="H1227" s="2">
        <f t="shared" si="23"/>
        <v>0.24000000115483999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24539601.879999999</v>
      </c>
      <c r="D1229" s="1">
        <f>BILANCA!E252</f>
        <v>7982444.8799999999</v>
      </c>
      <c r="E1229" s="1">
        <v>0</v>
      </c>
      <c r="F1229" s="1">
        <v>0</v>
      </c>
      <c r="G1229" s="2">
        <f t="shared" si="22"/>
        <v>9964104.9434399996</v>
      </c>
      <c r="H1229" s="2">
        <f t="shared" si="23"/>
        <v>0.24000000115483999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7889299.2800000003</v>
      </c>
      <c r="D1232" s="1">
        <f>BILANCA!E255</f>
        <v>7268102.4800000004</v>
      </c>
      <c r="E1232" s="1">
        <v>0</v>
      </c>
      <c r="F1232" s="1">
        <v>0</v>
      </c>
      <c r="G1232" s="2">
        <f t="shared" si="22"/>
        <v>5583950.5557599999</v>
      </c>
      <c r="H1232" s="2">
        <f t="shared" si="23"/>
        <v>0.76000000070780516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2576462.6800000002</v>
      </c>
      <c r="D1233" s="1">
        <f>BILANCA!E256</f>
        <v>2247382.31</v>
      </c>
      <c r="E1233" s="1">
        <v>0</v>
      </c>
      <c r="F1233" s="1">
        <v>0</v>
      </c>
      <c r="G1233" s="2">
        <f t="shared" si="22"/>
        <v>1767806.8250000002</v>
      </c>
      <c r="H1233" s="2">
        <f t="shared" si="23"/>
        <v>0.62999999988824129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533613228.67000002</v>
      </c>
      <c r="D1236" s="1">
        <f>BILANCA!E259</f>
        <v>513714311.06999999</v>
      </c>
      <c r="E1236" s="1">
        <v>0</v>
      </c>
      <c r="F1236" s="1">
        <v>0</v>
      </c>
      <c r="G1236" s="2">
        <f t="shared" si="22"/>
        <v>394943588.25493002</v>
      </c>
      <c r="H1236" s="2">
        <f t="shared" si="23"/>
        <v>0.39999997615814209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533613228.67000002</v>
      </c>
      <c r="D1237" s="1">
        <f>BILANCA!E260</f>
        <v>513714311.06999999</v>
      </c>
      <c r="E1237" s="1">
        <v>0</v>
      </c>
      <c r="F1237" s="1">
        <v>0</v>
      </c>
      <c r="G1237" s="2">
        <f t="shared" si="22"/>
        <v>396504630.10573995</v>
      </c>
      <c r="H1237" s="2">
        <f t="shared" si="23"/>
        <v>0.39999997615814209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1052699.45</v>
      </c>
      <c r="D1238" s="1">
        <f>BILANCA!E262</f>
        <v>906093.36</v>
      </c>
      <c r="E1238" s="1">
        <v>0</v>
      </c>
      <c r="F1238" s="1">
        <v>0</v>
      </c>
      <c r="G1238" s="2">
        <f t="shared" si="22"/>
        <v>730545.97334999999</v>
      </c>
      <c r="H1238" s="2">
        <f t="shared" si="23"/>
        <v>0.80999999993946403</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1814257.31</v>
      </c>
      <c r="D1239" s="1">
        <f>BILANCA!E263</f>
        <v>2320257.73</v>
      </c>
      <c r="E1239" s="1">
        <v>0</v>
      </c>
      <c r="F1239" s="1">
        <v>0</v>
      </c>
      <c r="G1239" s="2">
        <f t="shared" si="22"/>
        <v>1652421.8291199999</v>
      </c>
      <c r="H1239" s="2">
        <f t="shared" si="23"/>
        <v>0.58000000007450581</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23672952.949999999</v>
      </c>
      <c r="D1240" s="1">
        <f>BILANCA!E264</f>
        <v>20863676.020000003</v>
      </c>
      <c r="E1240" s="1">
        <v>0</v>
      </c>
      <c r="F1240" s="1">
        <v>0</v>
      </c>
      <c r="G1240" s="2">
        <f t="shared" si="22"/>
        <v>16807878.382430002</v>
      </c>
      <c r="H1240" s="2">
        <f t="shared" si="23"/>
        <v>7.0000004023313522E-2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944579.92</v>
      </c>
      <c r="D1241" s="1">
        <f>BILANCA!E265</f>
        <v>1035127.65</v>
      </c>
      <c r="E1241" s="1">
        <v>0</v>
      </c>
      <c r="F1241" s="1">
        <v>0</v>
      </c>
      <c r="G1241" s="2">
        <f t="shared" si="22"/>
        <v>777827.48676</v>
      </c>
      <c r="H1241" s="2">
        <f t="shared" si="23"/>
        <v>0.42999999993480742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287904.96999999997</v>
      </c>
      <c r="D1242" s="1">
        <f>BILANCA!E266</f>
        <v>269135.71000000002</v>
      </c>
      <c r="E1242" s="1">
        <v>0</v>
      </c>
      <c r="F1242" s="1">
        <v>0</v>
      </c>
      <c r="G1242" s="2">
        <f t="shared" ref="G1242:G1479" si="24">B1242/1000*C1242+B1242/500*D1242</f>
        <v>213979.68501000002</v>
      </c>
      <c r="H1242" s="2">
        <f t="shared" si="23"/>
        <v>0.32000000000698492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2544877.77</v>
      </c>
      <c r="D1243" s="1">
        <f>BILANCA!E267</f>
        <v>2216506.46</v>
      </c>
      <c r="E1243" s="1">
        <v>0</v>
      </c>
      <c r="F1243" s="1">
        <v>0</v>
      </c>
      <c r="G1243" s="2">
        <f t="shared" si="24"/>
        <v>1814251.5794000002</v>
      </c>
      <c r="H1243" s="2">
        <f t="shared" si="23"/>
        <v>0.68999999994412065</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31129.73</v>
      </c>
      <c r="D1244" s="1">
        <f>BILANCA!E268</f>
        <v>39585.47</v>
      </c>
      <c r="E1244" s="1">
        <v>0</v>
      </c>
      <c r="F1244" s="1">
        <v>0</v>
      </c>
      <c r="G1244" s="2">
        <f t="shared" si="24"/>
        <v>28788.474870000002</v>
      </c>
      <c r="H1244" s="2">
        <f t="shared" si="23"/>
        <v>0.74000000000160071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3500</v>
      </c>
      <c r="D1245" s="1">
        <f>BILANCA!E269</f>
        <v>3500</v>
      </c>
      <c r="E1245" s="1">
        <v>0</v>
      </c>
      <c r="F1245" s="1">
        <v>0</v>
      </c>
      <c r="G1245" s="2">
        <f t="shared" si="24"/>
        <v>2751</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1049750.48</v>
      </c>
      <c r="D1247" s="1">
        <f>BILANCA!E271</f>
        <v>906414.9</v>
      </c>
      <c r="E1247" s="1">
        <v>0</v>
      </c>
      <c r="F1247" s="1">
        <v>0</v>
      </c>
      <c r="G1247" s="2">
        <f t="shared" si="24"/>
        <v>755721.19391999999</v>
      </c>
      <c r="H1247" s="2">
        <f t="shared" si="23"/>
        <v>0.57999999995809048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15616.7</v>
      </c>
      <c r="E1249" s="1">
        <v>0</v>
      </c>
      <c r="F1249" s="1">
        <v>0</v>
      </c>
      <c r="G1249" s="2">
        <f t="shared" si="24"/>
        <v>8308.0844000000016</v>
      </c>
      <c r="H1249" s="2">
        <f t="shared" si="23"/>
        <v>0.2999999999992724</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1451530.5</v>
      </c>
      <c r="D1263" s="1">
        <f>BILANCA!E287</f>
        <v>581850.46</v>
      </c>
      <c r="E1263" s="1">
        <v>0</v>
      </c>
      <c r="F1263" s="1">
        <v>0</v>
      </c>
      <c r="G1263" s="2">
        <f t="shared" si="24"/>
        <v>732264.79760000005</v>
      </c>
      <c r="H1263" s="2">
        <f t="shared" si="23"/>
        <v>0.9599999999627471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2608624.38</v>
      </c>
      <c r="D1264" s="1">
        <f>BILANCA!E288</f>
        <v>3500110.86</v>
      </c>
      <c r="E1264" s="1">
        <v>0</v>
      </c>
      <c r="F1264" s="1">
        <v>0</v>
      </c>
      <c r="G1264" s="2">
        <f t="shared" si="24"/>
        <v>2700085.7541000005</v>
      </c>
      <c r="H1264" s="2">
        <f t="shared" si="23"/>
        <v>0.52000000001862645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364561.69</v>
      </c>
      <c r="D1265" s="1">
        <f>BILANCA!E289</f>
        <v>113759.65</v>
      </c>
      <c r="E1265" s="1">
        <v>0</v>
      </c>
      <c r="F1265" s="1">
        <v>0</v>
      </c>
      <c r="G1265" s="2">
        <f t="shared" si="24"/>
        <v>166966.83917999998</v>
      </c>
      <c r="H1265" s="2">
        <f t="shared" si="23"/>
        <v>0.66000000000349246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979440.27</v>
      </c>
      <c r="D1266" s="1">
        <f>BILANCA!E290</f>
        <v>885596.58</v>
      </c>
      <c r="E1266" s="1">
        <v>0</v>
      </c>
      <c r="F1266" s="1">
        <v>0</v>
      </c>
      <c r="G1266" s="2">
        <f t="shared" si="24"/>
        <v>778429.26068999991</v>
      </c>
      <c r="H1266" s="2">
        <f t="shared" si="23"/>
        <v>0.69000000006053597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14014311.939999999</v>
      </c>
      <c r="D1270" s="1">
        <f>BILANCA!E294</f>
        <v>17917579.109999999</v>
      </c>
      <c r="E1270" s="1">
        <v>0</v>
      </c>
      <c r="F1270" s="1">
        <v>0</v>
      </c>
      <c r="G1270" s="2">
        <f t="shared" si="24"/>
        <v>14306797.935919998</v>
      </c>
      <c r="H1270" s="2">
        <f t="shared" si="23"/>
        <v>0.16999999992549419</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25957.26</v>
      </c>
      <c r="E1271" s="1">
        <v>0</v>
      </c>
      <c r="F1271" s="1">
        <v>0</v>
      </c>
      <c r="G1271" s="2">
        <f t="shared" si="24"/>
        <v>14951.381759999998</v>
      </c>
      <c r="H1271" s="2">
        <f t="shared" si="23"/>
        <v>0.25999999999839929</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179898.29</v>
      </c>
      <c r="D1273" s="1">
        <f>BILANCA!E297</f>
        <v>239213.21</v>
      </c>
      <c r="E1273" s="1">
        <v>0</v>
      </c>
      <c r="F1273" s="1">
        <v>0</v>
      </c>
      <c r="G1273" s="2">
        <f t="shared" si="24"/>
        <v>190914.16589999996</v>
      </c>
      <c r="H1273" s="2">
        <f t="shared" si="23"/>
        <v>0.5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4888.01</v>
      </c>
      <c r="D1274" s="1">
        <f>BILANCA!E298</f>
        <v>38590.660000000003</v>
      </c>
      <c r="E1274" s="1">
        <v>0</v>
      </c>
      <c r="F1274" s="1">
        <v>0</v>
      </c>
      <c r="G1274" s="2">
        <f t="shared" si="24"/>
        <v>23882.175029999999</v>
      </c>
      <c r="H1274" s="2">
        <f t="shared" si="23"/>
        <v>0.34999999999672582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98391.45</v>
      </c>
      <c r="D1275" s="1">
        <f>BILANCA!E299</f>
        <v>46736.319999999992</v>
      </c>
      <c r="E1275" s="1">
        <v>0</v>
      </c>
      <c r="F1275" s="1">
        <v>0</v>
      </c>
      <c r="G1275" s="2">
        <f t="shared" si="24"/>
        <v>56024.314279999991</v>
      </c>
      <c r="H1275" s="2">
        <f t="shared" si="23"/>
        <v>0.76999999998952262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107578.13</v>
      </c>
      <c r="D1276" s="1">
        <f>BILANCA!E300</f>
        <v>1265092.52</v>
      </c>
      <c r="E1276" s="1">
        <v>0</v>
      </c>
      <c r="F1276" s="1">
        <v>0</v>
      </c>
      <c r="G1276" s="2">
        <f t="shared" si="24"/>
        <v>772864.60880999989</v>
      </c>
      <c r="H1276" s="2">
        <f t="shared" si="23"/>
        <v>0.60999999998603016</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24014.7</v>
      </c>
      <c r="D1278" s="1">
        <f>BILANCA!E302</f>
        <v>23129.03</v>
      </c>
      <c r="E1278" s="1">
        <v>0</v>
      </c>
      <c r="F1278" s="1">
        <v>0</v>
      </c>
      <c r="G1278" s="2">
        <f t="shared" si="24"/>
        <v>20730.464199999999</v>
      </c>
      <c r="H1278" s="2">
        <f t="shared" si="23"/>
        <v>0.32999999999810825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6686586.8499999996</v>
      </c>
      <c r="D1299" s="6">
        <f>'RAS-funkcijski'!E5</f>
        <v>7653999.0099999998</v>
      </c>
      <c r="E1299" s="6">
        <v>0</v>
      </c>
      <c r="F1299" s="6">
        <v>0</v>
      </c>
      <c r="G1299" s="7">
        <f t="shared" si="24"/>
        <v>21994.584869999999</v>
      </c>
      <c r="H1299" s="7">
        <f t="shared" si="23"/>
        <v>0.16000000014901161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6102448.0099999998</v>
      </c>
      <c r="D1300" s="1">
        <f>'RAS-funkcijski'!E6</f>
        <v>7076257.6399999997</v>
      </c>
      <c r="E1300" s="1">
        <v>0</v>
      </c>
      <c r="F1300" s="1">
        <v>0</v>
      </c>
      <c r="G1300" s="2">
        <f t="shared" si="24"/>
        <v>40509.926579999999</v>
      </c>
      <c r="H1300" s="2">
        <f t="shared" si="23"/>
        <v>0.37000000011175871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5972368.8700000001</v>
      </c>
      <c r="D1301" s="1">
        <f>'RAS-funkcijski'!E7</f>
        <v>6886446.0499999998</v>
      </c>
      <c r="E1301" s="1">
        <v>0</v>
      </c>
      <c r="F1301" s="1">
        <v>0</v>
      </c>
      <c r="G1301" s="2">
        <f t="shared" si="24"/>
        <v>59235.782909999994</v>
      </c>
      <c r="H1301" s="2">
        <f t="shared" si="23"/>
        <v>0.17999999970197678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130079.14</v>
      </c>
      <c r="D1302" s="1">
        <f>'RAS-funkcijski'!E8</f>
        <v>189811.59000000008</v>
      </c>
      <c r="E1302" s="1">
        <v>0</v>
      </c>
      <c r="F1302" s="1">
        <v>0</v>
      </c>
      <c r="G1302" s="2">
        <f t="shared" si="24"/>
        <v>2038.8092800000006</v>
      </c>
      <c r="H1302" s="2">
        <f t="shared" si="23"/>
        <v>0.54999999991559889</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530208.66</v>
      </c>
      <c r="D1307" s="1">
        <f>'RAS-funkcijski'!E13</f>
        <v>525673.54</v>
      </c>
      <c r="E1307" s="1">
        <v>0</v>
      </c>
      <c r="F1307" s="1">
        <v>0</v>
      </c>
      <c r="G1307" s="2">
        <f t="shared" si="24"/>
        <v>14234.00166</v>
      </c>
      <c r="H1307" s="2">
        <f t="shared" si="23"/>
        <v>0.79999999993015081</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530208.66</v>
      </c>
      <c r="D1310" s="1">
        <f>'RAS-funkcijski'!E16</f>
        <v>525673.54</v>
      </c>
      <c r="E1310" s="1">
        <v>0</v>
      </c>
      <c r="F1310" s="1">
        <v>0</v>
      </c>
      <c r="G1310" s="2">
        <f t="shared" si="24"/>
        <v>18978.668880000001</v>
      </c>
      <c r="H1310" s="2">
        <f t="shared" si="23"/>
        <v>0.79999999993015081</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53930.18</v>
      </c>
      <c r="D1313" s="1">
        <f>'RAS-funkcijski'!E19</f>
        <v>52067.83</v>
      </c>
      <c r="E1313" s="1">
        <v>0</v>
      </c>
      <c r="F1313" s="1">
        <v>0</v>
      </c>
      <c r="G1313" s="2">
        <f t="shared" si="24"/>
        <v>2370.9875999999999</v>
      </c>
      <c r="H1313" s="2">
        <f t="shared" si="23"/>
        <v>0.34999999999854481</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316232.43</v>
      </c>
      <c r="D1322" s="1">
        <f>'RAS-funkcijski'!E28</f>
        <v>327318.95</v>
      </c>
      <c r="E1322" s="1">
        <v>0</v>
      </c>
      <c r="F1322" s="1">
        <v>0</v>
      </c>
      <c r="G1322" s="2">
        <f t="shared" si="24"/>
        <v>23300.887920000001</v>
      </c>
      <c r="H1322" s="2">
        <f t="shared" si="23"/>
        <v>0.47999999998137355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316232.43</v>
      </c>
      <c r="D1324" s="1">
        <f>'RAS-funkcijski'!E30</f>
        <v>327318.95</v>
      </c>
      <c r="E1324" s="1">
        <v>0</v>
      </c>
      <c r="F1324" s="1">
        <v>0</v>
      </c>
      <c r="G1324" s="2">
        <f t="shared" si="24"/>
        <v>25242.628579999997</v>
      </c>
      <c r="H1324" s="2">
        <f t="shared" si="23"/>
        <v>0.47999999998137355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4528528.13</v>
      </c>
      <c r="D1329" s="1">
        <f>'RAS-funkcijski'!E35</f>
        <v>4411155.34</v>
      </c>
      <c r="E1329" s="1">
        <v>0</v>
      </c>
      <c r="F1329" s="1">
        <v>0</v>
      </c>
      <c r="G1329" s="2">
        <f t="shared" si="24"/>
        <v>413876.00310999993</v>
      </c>
      <c r="H1329" s="2">
        <f t="shared" si="23"/>
        <v>0.46999999973922968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554296.11</v>
      </c>
      <c r="D1330" s="1">
        <f>'RAS-funkcijski'!E36</f>
        <v>658567.39</v>
      </c>
      <c r="E1330" s="1">
        <v>0</v>
      </c>
      <c r="F1330" s="1">
        <v>0</v>
      </c>
      <c r="G1330" s="2">
        <f t="shared" si="24"/>
        <v>59885.788480000003</v>
      </c>
      <c r="H1330" s="2">
        <f t="shared" si="23"/>
        <v>0.5</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554296.11</v>
      </c>
      <c r="D1331" s="1">
        <f>'RAS-funkcijski'!E37</f>
        <v>658567.39</v>
      </c>
      <c r="E1331" s="1">
        <v>0</v>
      </c>
      <c r="F1331" s="1">
        <v>0</v>
      </c>
      <c r="G1331" s="2">
        <f t="shared" si="24"/>
        <v>61757.219370000006</v>
      </c>
      <c r="H1331" s="2">
        <f t="shared" si="23"/>
        <v>0.5</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25163.11</v>
      </c>
      <c r="D1348" s="1">
        <f>'RAS-funkcijski'!E54</f>
        <v>20857.349999999999</v>
      </c>
      <c r="E1348" s="1">
        <v>0</v>
      </c>
      <c r="F1348" s="1">
        <v>0</v>
      </c>
      <c r="G1348" s="2">
        <f t="shared" si="24"/>
        <v>3343.8905000000004</v>
      </c>
      <c r="H1348" s="2">
        <f t="shared" si="27"/>
        <v>0.45999999999912689</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25163.11</v>
      </c>
      <c r="D1349" s="1">
        <f>'RAS-funkcijski'!E55</f>
        <v>20857.349999999999</v>
      </c>
      <c r="E1349" s="1">
        <v>0</v>
      </c>
      <c r="F1349" s="1">
        <v>0</v>
      </c>
      <c r="G1349" s="2">
        <f t="shared" si="24"/>
        <v>3410.7683099999995</v>
      </c>
      <c r="H1349" s="2">
        <f t="shared" si="27"/>
        <v>0.45999999999912689</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7961.8</v>
      </c>
      <c r="D1355" s="1">
        <f>'RAS-funkcijski'!E61</f>
        <v>19027.439999999999</v>
      </c>
      <c r="E1355" s="1">
        <v>0</v>
      </c>
      <c r="F1355" s="1">
        <v>0</v>
      </c>
      <c r="G1355" s="2">
        <f t="shared" si="24"/>
        <v>2622.9507599999997</v>
      </c>
      <c r="H1355" s="2">
        <f t="shared" si="27"/>
        <v>0.63999999999850843</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7961.8</v>
      </c>
      <c r="D1358" s="1">
        <f>'RAS-funkcijski'!E64</f>
        <v>19027.439999999999</v>
      </c>
      <c r="E1358" s="1">
        <v>0</v>
      </c>
      <c r="F1358" s="1">
        <v>0</v>
      </c>
      <c r="G1358" s="2">
        <f t="shared" si="24"/>
        <v>2761.0007999999998</v>
      </c>
      <c r="H1358" s="2">
        <f t="shared" si="27"/>
        <v>0.63999999999850843</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50099.58</v>
      </c>
      <c r="D1360" s="1">
        <f>'RAS-funkcijski'!E66</f>
        <v>60022.16</v>
      </c>
      <c r="E1360" s="1">
        <v>0</v>
      </c>
      <c r="F1360" s="1">
        <v>0</v>
      </c>
      <c r="G1360" s="2">
        <f t="shared" si="24"/>
        <v>10548.9218</v>
      </c>
      <c r="H1360" s="2">
        <f t="shared" si="27"/>
        <v>0.58000000000174623</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31974.58</v>
      </c>
      <c r="D1365" s="1">
        <f>'RAS-funkcijski'!E71</f>
        <v>39706.53</v>
      </c>
      <c r="E1365" s="1">
        <v>0</v>
      </c>
      <c r="F1365" s="1">
        <v>0</v>
      </c>
      <c r="G1365" s="2">
        <f t="shared" si="24"/>
        <v>7462.971880000001</v>
      </c>
      <c r="H1365" s="2">
        <f t="shared" si="27"/>
        <v>0.88999999999941792</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18125</v>
      </c>
      <c r="D1366" s="1">
        <f>'RAS-funkcijski'!E72</f>
        <v>20315.63</v>
      </c>
      <c r="E1366" s="1">
        <v>0</v>
      </c>
      <c r="F1366" s="1">
        <v>0</v>
      </c>
      <c r="G1366" s="2">
        <f t="shared" si="24"/>
        <v>3995.4256800000003</v>
      </c>
      <c r="H1366" s="2">
        <f t="shared" si="27"/>
        <v>0.36999999999898137</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3891007.53</v>
      </c>
      <c r="D1368" s="1">
        <f>'RAS-funkcijski'!E74</f>
        <v>3652681</v>
      </c>
      <c r="E1368" s="1">
        <v>0</v>
      </c>
      <c r="F1368" s="1">
        <v>0</v>
      </c>
      <c r="G1368" s="2">
        <f t="shared" si="24"/>
        <v>783745.86710000003</v>
      </c>
      <c r="H1368" s="2">
        <f t="shared" si="27"/>
        <v>0.47000000020489097</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4244401</v>
      </c>
      <c r="D1369" s="1">
        <f>'RAS-funkcijski'!E75</f>
        <v>2970535.62</v>
      </c>
      <c r="E1369" s="1">
        <v>0</v>
      </c>
      <c r="F1369" s="1">
        <v>0</v>
      </c>
      <c r="G1369" s="2">
        <f t="shared" si="24"/>
        <v>723168.52903999994</v>
      </c>
      <c r="H1369" s="2">
        <f t="shared" si="27"/>
        <v>0.37999999988824129</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2706400.44</v>
      </c>
      <c r="D1370" s="1">
        <f>'RAS-funkcijski'!E76</f>
        <v>1402235.77</v>
      </c>
      <c r="E1370" s="1">
        <v>0</v>
      </c>
      <c r="F1370" s="1">
        <v>0</v>
      </c>
      <c r="G1370" s="2">
        <f t="shared" si="24"/>
        <v>396782.78255999996</v>
      </c>
      <c r="H1370" s="2">
        <f t="shared" si="27"/>
        <v>0.66999999992549419</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399989.38</v>
      </c>
      <c r="D1371" s="1">
        <f>'RAS-funkcijski'!E77</f>
        <v>499989.23</v>
      </c>
      <c r="E1371" s="1">
        <v>0</v>
      </c>
      <c r="F1371" s="1">
        <v>0</v>
      </c>
      <c r="G1371" s="2">
        <f t="shared" si="24"/>
        <v>102197.65231999999</v>
      </c>
      <c r="H1371" s="2">
        <f t="shared" si="27"/>
        <v>0.60999999998603016</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848070.57</v>
      </c>
      <c r="D1372" s="1">
        <f>'RAS-funkcijski'!E78</f>
        <v>848632.15</v>
      </c>
      <c r="E1372" s="1">
        <v>0</v>
      </c>
      <c r="F1372" s="1">
        <v>0</v>
      </c>
      <c r="G1372" s="2">
        <f t="shared" si="24"/>
        <v>188354.78037999998</v>
      </c>
      <c r="H1372" s="2">
        <f t="shared" si="27"/>
        <v>0.58000000007450581</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630.80999999999995</v>
      </c>
      <c r="E1373" s="1">
        <v>0</v>
      </c>
      <c r="F1373" s="1">
        <v>0</v>
      </c>
      <c r="G1373" s="2">
        <f t="shared" si="24"/>
        <v>94.621499999999983</v>
      </c>
      <c r="H1373" s="2">
        <f t="shared" si="27"/>
        <v>0.19000000000005457</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289940.61</v>
      </c>
      <c r="D1375" s="1">
        <f>'RAS-funkcijski'!E81</f>
        <v>219047.66</v>
      </c>
      <c r="E1375" s="1">
        <v>0</v>
      </c>
      <c r="F1375" s="1">
        <v>0</v>
      </c>
      <c r="G1375" s="2">
        <f t="shared" si="24"/>
        <v>56058.766609999999</v>
      </c>
      <c r="H1375" s="2">
        <f t="shared" si="27"/>
        <v>0.73000000001047738</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24464244.02</v>
      </c>
      <c r="D1376" s="1">
        <f>'RAS-funkcijski'!E82</f>
        <v>19209295.879999999</v>
      </c>
      <c r="E1376" s="1">
        <v>0</v>
      </c>
      <c r="F1376" s="1">
        <v>0</v>
      </c>
      <c r="G1376" s="2">
        <f t="shared" si="24"/>
        <v>4904861.1908400003</v>
      </c>
      <c r="H1376" s="2">
        <f t="shared" si="27"/>
        <v>0.14000000059604645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24464244.02</v>
      </c>
      <c r="D1378" s="1">
        <f>'RAS-funkcijski'!E84</f>
        <v>19209295.879999999</v>
      </c>
      <c r="E1378" s="1">
        <v>0</v>
      </c>
      <c r="F1378" s="1">
        <v>0</v>
      </c>
      <c r="G1378" s="2">
        <f t="shared" si="24"/>
        <v>5030626.8624</v>
      </c>
      <c r="H1378" s="2">
        <f t="shared" si="27"/>
        <v>0.14000000059604645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587234.98</v>
      </c>
      <c r="D1383" s="1">
        <f>'RAS-funkcijski'!E89</f>
        <v>276752.96000000002</v>
      </c>
      <c r="E1383" s="1">
        <v>0</v>
      </c>
      <c r="F1383" s="1">
        <v>0</v>
      </c>
      <c r="G1383" s="2">
        <f t="shared" si="24"/>
        <v>96962.976500000019</v>
      </c>
      <c r="H1383" s="2">
        <f t="shared" si="27"/>
        <v>5.9999999997671694E-2</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521559.11</v>
      </c>
      <c r="D1398" s="1">
        <f>'RAS-funkcijski'!E104</f>
        <v>207493.13</v>
      </c>
      <c r="E1398" s="1">
        <v>0</v>
      </c>
      <c r="F1398" s="1">
        <v>0</v>
      </c>
      <c r="G1398" s="2">
        <f t="shared" si="24"/>
        <v>93654.537000000011</v>
      </c>
      <c r="H1398" s="2">
        <f t="shared" si="27"/>
        <v>0.23999999999068677</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65675.87</v>
      </c>
      <c r="D1400" s="1">
        <f>'RAS-funkcijski'!E106</f>
        <v>69259.83</v>
      </c>
      <c r="E1400" s="1">
        <v>0</v>
      </c>
      <c r="F1400" s="1">
        <v>0</v>
      </c>
      <c r="G1400" s="2">
        <f t="shared" si="24"/>
        <v>20827.944059999998</v>
      </c>
      <c r="H1400" s="2">
        <f t="shared" si="27"/>
        <v>0.30000000000291038</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6081007.9199999999</v>
      </c>
      <c r="D1401" s="1">
        <f>'RAS-funkcijski'!E107</f>
        <v>7496679.6399999997</v>
      </c>
      <c r="E1401" s="1">
        <v>0</v>
      </c>
      <c r="F1401" s="1">
        <v>0</v>
      </c>
      <c r="G1401" s="2">
        <f t="shared" si="24"/>
        <v>2170659.8215999994</v>
      </c>
      <c r="H1401" s="2">
        <f t="shared" si="27"/>
        <v>0.44000000040978193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4722760.47</v>
      </c>
      <c r="D1402" s="1">
        <f>'RAS-funkcijski'!E108</f>
        <v>6252606.7199999997</v>
      </c>
      <c r="E1402" s="1">
        <v>0</v>
      </c>
      <c r="F1402" s="1">
        <v>0</v>
      </c>
      <c r="G1402" s="2">
        <f t="shared" si="24"/>
        <v>1791709.2866399998</v>
      </c>
      <c r="H1402" s="2">
        <f t="shared" si="27"/>
        <v>0.75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1358247.45</v>
      </c>
      <c r="D1403" s="1">
        <f>'RAS-funkcijski'!E109</f>
        <v>1244072.92</v>
      </c>
      <c r="E1403" s="1">
        <v>0</v>
      </c>
      <c r="F1403" s="1">
        <v>0</v>
      </c>
      <c r="G1403" s="2">
        <f t="shared" si="24"/>
        <v>403871.29544999998</v>
      </c>
      <c r="H1403" s="2">
        <f t="shared" si="27"/>
        <v>0.53000000002793968</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4981123.8899999997</v>
      </c>
      <c r="D1408" s="1">
        <f>'RAS-funkcijski'!E114</f>
        <v>6161702.3200000003</v>
      </c>
      <c r="E1408" s="1">
        <v>0</v>
      </c>
      <c r="F1408" s="1">
        <v>0</v>
      </c>
      <c r="G1408" s="2">
        <f t="shared" si="24"/>
        <v>1903498.1383</v>
      </c>
      <c r="H1408" s="2">
        <f t="shared" si="27"/>
        <v>0.43000000063329935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3863227.63</v>
      </c>
      <c r="D1409" s="1">
        <f>'RAS-funkcijski'!E115</f>
        <v>4907286.2299999995</v>
      </c>
      <c r="E1409" s="1">
        <v>0</v>
      </c>
      <c r="F1409" s="1">
        <v>0</v>
      </c>
      <c r="G1409" s="2">
        <f t="shared" si="24"/>
        <v>1518235.8099899997</v>
      </c>
      <c r="H1409" s="2">
        <f t="shared" si="27"/>
        <v>0.59999999962747097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3403699.87</v>
      </c>
      <c r="D1410" s="1">
        <f>'RAS-funkcijski'!E116</f>
        <v>4401640.01</v>
      </c>
      <c r="E1410" s="1">
        <v>0</v>
      </c>
      <c r="F1410" s="1">
        <v>0</v>
      </c>
      <c r="G1410" s="2">
        <f t="shared" si="24"/>
        <v>1367181.74768</v>
      </c>
      <c r="H1410" s="2">
        <f t="shared" si="27"/>
        <v>0.13999999966472387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459527.76</v>
      </c>
      <c r="D1411" s="1">
        <f>'RAS-funkcijski'!E117</f>
        <v>505646.22</v>
      </c>
      <c r="E1411" s="1">
        <v>0</v>
      </c>
      <c r="F1411" s="1">
        <v>0</v>
      </c>
      <c r="G1411" s="2">
        <f t="shared" si="24"/>
        <v>166202.6826</v>
      </c>
      <c r="H1411" s="2">
        <f t="shared" si="27"/>
        <v>0.4599999999627471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825413.3</v>
      </c>
      <c r="D1420" s="1">
        <f>'RAS-funkcijski'!E126</f>
        <v>683303.65</v>
      </c>
      <c r="E1420" s="1">
        <v>0</v>
      </c>
      <c r="F1420" s="1">
        <v>0</v>
      </c>
      <c r="G1420" s="2">
        <f t="shared" si="24"/>
        <v>267426.51319999999</v>
      </c>
      <c r="H1420" s="2">
        <f t="shared" si="27"/>
        <v>0.65000000002328306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23429.25</v>
      </c>
      <c r="E1421" s="1">
        <v>0</v>
      </c>
      <c r="F1421" s="1">
        <v>0</v>
      </c>
      <c r="G1421" s="2">
        <f t="shared" si="24"/>
        <v>5763.5955000000004</v>
      </c>
      <c r="H1421" s="2">
        <f t="shared" si="27"/>
        <v>0.25</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292482.96000000002</v>
      </c>
      <c r="D1422" s="1">
        <f>'RAS-funkcijski'!E128</f>
        <v>547683.19000000018</v>
      </c>
      <c r="E1422" s="1">
        <v>0</v>
      </c>
      <c r="F1422" s="1">
        <v>0</v>
      </c>
      <c r="G1422" s="2">
        <f t="shared" si="24"/>
        <v>172093.31816000005</v>
      </c>
      <c r="H1422" s="2">
        <f t="shared" si="27"/>
        <v>0.23000000015599653</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2582062.2400000002</v>
      </c>
      <c r="D1423" s="1">
        <f>'RAS-funkcijski'!E129</f>
        <v>6387587.6699999999</v>
      </c>
      <c r="E1423" s="1">
        <v>0</v>
      </c>
      <c r="F1423" s="1">
        <v>0</v>
      </c>
      <c r="G1423" s="2">
        <f t="shared" si="24"/>
        <v>1919654.6975</v>
      </c>
      <c r="H1423" s="2">
        <f t="shared" si="27"/>
        <v>0.57000000029802322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1142626.1000000001</v>
      </c>
      <c r="D1424" s="1">
        <f>'RAS-funkcijski'!E130</f>
        <v>284083.15999999997</v>
      </c>
      <c r="E1424" s="1">
        <v>0</v>
      </c>
      <c r="F1424" s="1">
        <v>0</v>
      </c>
      <c r="G1424" s="2">
        <f t="shared" si="24"/>
        <v>215559.84492</v>
      </c>
      <c r="H1424" s="2">
        <f t="shared" si="27"/>
        <v>0.26000000006752089</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1142626.1000000001</v>
      </c>
      <c r="D1426" s="1">
        <f>'RAS-funkcijski'!E132</f>
        <v>284083.15999999997</v>
      </c>
      <c r="E1426" s="1">
        <v>0</v>
      </c>
      <c r="F1426" s="1">
        <v>0</v>
      </c>
      <c r="G1426" s="2">
        <f t="shared" si="24"/>
        <v>218981.42976000003</v>
      </c>
      <c r="H1426" s="2">
        <f t="shared" si="27"/>
        <v>0.26000000006752089</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436447.98</v>
      </c>
      <c r="D1427" s="1">
        <f>'RAS-funkcijski'!E133</f>
        <v>4714242.05</v>
      </c>
      <c r="E1427" s="1">
        <v>0</v>
      </c>
      <c r="F1427" s="1">
        <v>0</v>
      </c>
      <c r="G1427" s="2">
        <f t="shared" si="24"/>
        <v>1272576.23832</v>
      </c>
      <c r="H1427" s="2">
        <f t="shared" si="27"/>
        <v>6.9999999832361937E-2</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438364.19</v>
      </c>
      <c r="D1429" s="1">
        <f>'RAS-funkcijski'!E135</f>
        <v>526729.82999999996</v>
      </c>
      <c r="E1429" s="1">
        <v>0</v>
      </c>
      <c r="F1429" s="1">
        <v>0</v>
      </c>
      <c r="G1429" s="2">
        <f t="shared" si="24"/>
        <v>195428.92435000002</v>
      </c>
      <c r="H1429" s="2">
        <f t="shared" si="27"/>
        <v>0.36000000004423782</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1509.06</v>
      </c>
      <c r="D1431" s="1">
        <f>'RAS-funkcijski'!E137</f>
        <v>1987.86</v>
      </c>
      <c r="E1431" s="1">
        <v>0</v>
      </c>
      <c r="F1431" s="1">
        <v>0</v>
      </c>
      <c r="G1431" s="2">
        <f t="shared" si="24"/>
        <v>729.47573999999997</v>
      </c>
      <c r="H1431" s="2">
        <f t="shared" si="27"/>
        <v>0.20000000000004547</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563114.91</v>
      </c>
      <c r="D1434" s="1">
        <f>'RAS-funkcijski'!E140</f>
        <v>860544.77</v>
      </c>
      <c r="E1434" s="1">
        <v>0</v>
      </c>
      <c r="F1434" s="1">
        <v>0</v>
      </c>
      <c r="G1434" s="2">
        <f t="shared" si="24"/>
        <v>310651.80520000006</v>
      </c>
      <c r="H1434" s="2">
        <f t="shared" si="27"/>
        <v>0.31999999994877726</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54471421.460000001</v>
      </c>
      <c r="D1435" s="13">
        <f>'RAS-funkcijski'!E141</f>
        <v>54895027.390000001</v>
      </c>
      <c r="E1435" s="13">
        <v>0</v>
      </c>
      <c r="F1435" s="13">
        <v>0</v>
      </c>
      <c r="G1435" s="14">
        <f t="shared" si="24"/>
        <v>22503822.244880002</v>
      </c>
      <c r="H1435" s="14">
        <f t="shared" si="27"/>
        <v>0.85000000149011612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334503.59000000003</v>
      </c>
      <c r="D1436" s="6">
        <f>'P-VRIO'!E5</f>
        <v>4452586.6500000004</v>
      </c>
      <c r="E1436" s="6">
        <v>0</v>
      </c>
      <c r="F1436" s="6">
        <v>0</v>
      </c>
      <c r="G1436" s="7">
        <f t="shared" si="24"/>
        <v>9239.6768900000006</v>
      </c>
      <c r="H1436" s="7">
        <f t="shared" si="27"/>
        <v>0.7599999996018596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18184.59</v>
      </c>
      <c r="D1437" s="1">
        <f>'P-VRIO'!E6</f>
        <v>31962.95</v>
      </c>
      <c r="E1437" s="1">
        <v>0</v>
      </c>
      <c r="F1437" s="1">
        <v>0</v>
      </c>
      <c r="G1437" s="2">
        <f t="shared" si="24"/>
        <v>164.22098</v>
      </c>
      <c r="H1437" s="2">
        <f t="shared" si="27"/>
        <v>0.45999999999912689</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2424.56</v>
      </c>
      <c r="E1438" s="1">
        <v>0</v>
      </c>
      <c r="F1438" s="1">
        <v>0</v>
      </c>
      <c r="G1438" s="2">
        <f t="shared" si="24"/>
        <v>14.547359999999999</v>
      </c>
      <c r="H1438" s="2">
        <f t="shared" si="27"/>
        <v>0.44000000000005457</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2424.56</v>
      </c>
      <c r="E1440" s="1">
        <v>0</v>
      </c>
      <c r="F1440" s="1">
        <v>0</v>
      </c>
      <c r="G1440" s="2">
        <f t="shared" si="24"/>
        <v>24.2456</v>
      </c>
      <c r="H1440" s="2">
        <f t="shared" si="27"/>
        <v>0.44000000000005457</v>
      </c>
      <c r="I1440" s="10">
        <f t="shared" si="28"/>
        <v>10.668064000001323</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18184.59</v>
      </c>
      <c r="D1445" s="1">
        <f>'P-VRIO'!E14</f>
        <v>29538.39</v>
      </c>
      <c r="E1445" s="1">
        <v>0</v>
      </c>
      <c r="F1445" s="1">
        <v>0</v>
      </c>
      <c r="G1445" s="2">
        <f t="shared" si="24"/>
        <v>772.61369999999999</v>
      </c>
      <c r="H1445" s="2">
        <f t="shared" si="27"/>
        <v>0.7999999999992724</v>
      </c>
      <c r="I1445" s="10">
        <v>0</v>
      </c>
      <c r="J1445" s="2">
        <f>IF(AND(Skriveni!C1445&lt;&gt;0,Skriveni!D1445&lt;&gt;0),1,0)</f>
        <v>1</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18184.59</v>
      </c>
      <c r="D1450" s="1">
        <f>'P-VRIO'!E19</f>
        <v>27969.59</v>
      </c>
      <c r="E1450" s="1">
        <v>0</v>
      </c>
      <c r="F1450" s="1">
        <v>0</v>
      </c>
      <c r="G1450" s="2">
        <f t="shared" si="24"/>
        <v>1111.85655</v>
      </c>
      <c r="H1450" s="2">
        <f t="shared" si="27"/>
        <v>0.81999999999970896</v>
      </c>
      <c r="I1450" s="10">
        <f t="shared" si="29"/>
        <v>911.7223709996764</v>
      </c>
      <c r="J1450" s="2">
        <f>IF(AND(Skriveni!C1450&lt;&gt;0,Skriveni!D1450&lt;&gt;0),1,0)</f>
        <v>1</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1568.8</v>
      </c>
      <c r="E1452" s="1">
        <v>0</v>
      </c>
      <c r="F1452" s="1">
        <v>0</v>
      </c>
      <c r="G1452" s="2">
        <f t="shared" si="24"/>
        <v>53.339200000000005</v>
      </c>
      <c r="H1452" s="2">
        <f t="shared" si="27"/>
        <v>0.20000000000004547</v>
      </c>
      <c r="I1452" s="10">
        <f t="shared" si="29"/>
        <v>10.667840000002426</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316319</v>
      </c>
      <c r="D1453" s="1">
        <f>'P-VRIO'!E22</f>
        <v>4420623.7</v>
      </c>
      <c r="E1453" s="1">
        <v>0</v>
      </c>
      <c r="F1453" s="1">
        <v>0</v>
      </c>
      <c r="G1453" s="2">
        <f t="shared" si="24"/>
        <v>164836.19519999999</v>
      </c>
      <c r="H1453" s="2">
        <f t="shared" si="27"/>
        <v>0.29999999981373549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316319</v>
      </c>
      <c r="D1454" s="1">
        <f>'P-VRIO'!E23</f>
        <v>585478.7300000001</v>
      </c>
      <c r="E1454" s="1">
        <v>0</v>
      </c>
      <c r="F1454" s="1">
        <v>0</v>
      </c>
      <c r="G1454" s="2">
        <f t="shared" si="24"/>
        <v>28258.252740000004</v>
      </c>
      <c r="H1454" s="2">
        <f t="shared" si="27"/>
        <v>0.26999999990221113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316319</v>
      </c>
      <c r="D1455" s="1">
        <f>'P-VRIO'!E24</f>
        <v>0</v>
      </c>
      <c r="E1455" s="1">
        <v>0</v>
      </c>
      <c r="F1455" s="1">
        <v>0</v>
      </c>
      <c r="G1455" s="2">
        <f t="shared" si="24"/>
        <v>6326.38</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585478.7300000001</v>
      </c>
      <c r="E1456" s="1">
        <v>0</v>
      </c>
      <c r="F1456" s="1">
        <v>0</v>
      </c>
      <c r="G1456" s="2">
        <f t="shared" si="24"/>
        <v>24590.106660000005</v>
      </c>
      <c r="H1456" s="2">
        <f t="shared" si="27"/>
        <v>0.26999999990221113</v>
      </c>
      <c r="I1456" s="10">
        <f t="shared" si="30"/>
        <v>6639.3287957953626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3835144.97</v>
      </c>
      <c r="E1461" s="1">
        <v>0</v>
      </c>
      <c r="F1461" s="1">
        <v>0</v>
      </c>
      <c r="G1461" s="2">
        <f t="shared" si="24"/>
        <v>199427.53844</v>
      </c>
      <c r="H1461" s="2">
        <f t="shared" si="27"/>
        <v>2.9999999795109034E-2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132178.62</v>
      </c>
      <c r="E1464" s="1">
        <v>0</v>
      </c>
      <c r="F1464" s="1">
        <v>0</v>
      </c>
      <c r="G1464" s="2">
        <f t="shared" si="24"/>
        <v>7666.3599599999998</v>
      </c>
      <c r="H1464" s="2">
        <f t="shared" si="27"/>
        <v>0.38000000000465661</v>
      </c>
      <c r="I1464" s="10">
        <f t="shared" si="31"/>
        <v>2913.2167848356994</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3702966.35</v>
      </c>
      <c r="E1466" s="1">
        <v>0</v>
      </c>
      <c r="F1466" s="1">
        <v>0</v>
      </c>
      <c r="G1466" s="2">
        <f t="shared" si="24"/>
        <v>229583.9137</v>
      </c>
      <c r="H1466" s="2">
        <f t="shared" si="27"/>
        <v>0.35000000009313226</v>
      </c>
      <c r="I1466" s="10">
        <f t="shared" si="31"/>
        <v>80354.369816381673</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29165.68</v>
      </c>
      <c r="E1469" s="1">
        <v>0</v>
      </c>
      <c r="F1469" s="1">
        <v>0</v>
      </c>
      <c r="G1469" s="2">
        <f t="shared" si="24"/>
        <v>1983.2662400000002</v>
      </c>
      <c r="H1469" s="2">
        <f t="shared" si="27"/>
        <v>0.31999999999970896</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29165.68</v>
      </c>
      <c r="E1475" s="1">
        <v>0</v>
      </c>
      <c r="F1475" s="1">
        <v>0</v>
      </c>
      <c r="G1475" s="2">
        <f t="shared" si="24"/>
        <v>2333.2544000000003</v>
      </c>
      <c r="H1475" s="2">
        <f t="shared" si="27"/>
        <v>0.31999999999970896</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29165.68</v>
      </c>
      <c r="E1476" s="1">
        <v>0</v>
      </c>
      <c r="F1476" s="1">
        <v>0</v>
      </c>
      <c r="G1476" s="2">
        <f t="shared" si="24"/>
        <v>2391.5857599999999</v>
      </c>
      <c r="H1476" s="2">
        <f t="shared" si="27"/>
        <v>0.31999999999970896</v>
      </c>
      <c r="I1476" s="10">
        <f t="shared" ref="I1476:I1479" si="33">G1476*H1476</f>
        <v>765.30744319930398</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19418468.780000001</v>
      </c>
      <c r="D1480" s="6"/>
      <c r="E1480" s="6">
        <v>0</v>
      </c>
      <c r="F1480" s="6">
        <v>0</v>
      </c>
      <c r="G1480" s="7">
        <f t="shared" ref="G1480:G1580" si="34">B1480/1000*C1480</f>
        <v>19418.468780000003</v>
      </c>
      <c r="H1480" s="7">
        <f t="shared" ref="H1480:H1580" si="35">ABS(C1480-ROUND(C1480,0))</f>
        <v>0.2199999988079071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68656817.420000017</v>
      </c>
      <c r="D1481" s="1">
        <v>0</v>
      </c>
      <c r="E1481" s="1">
        <v>0</v>
      </c>
      <c r="F1481" s="1">
        <v>0</v>
      </c>
      <c r="G1481" s="2">
        <f t="shared" si="34"/>
        <v>137313.63484000004</v>
      </c>
      <c r="H1481" s="2">
        <f t="shared" si="35"/>
        <v>0.42000001668930054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6953033.4500000002</v>
      </c>
      <c r="D1482" s="1">
        <v>0</v>
      </c>
      <c r="E1482" s="1">
        <v>0</v>
      </c>
      <c r="F1482" s="1">
        <v>0</v>
      </c>
      <c r="G1482" s="2">
        <f t="shared" si="34"/>
        <v>20859.100350000001</v>
      </c>
      <c r="H1482" s="2">
        <f t="shared" si="35"/>
        <v>0.45000000018626451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43888504.640000008</v>
      </c>
      <c r="D1483" s="1">
        <v>0</v>
      </c>
      <c r="E1483" s="1">
        <v>0</v>
      </c>
      <c r="F1483" s="1">
        <v>0</v>
      </c>
      <c r="G1483" s="2">
        <f t="shared" si="34"/>
        <v>175554.01856000003</v>
      </c>
      <c r="H1483" s="2">
        <f t="shared" si="35"/>
        <v>0.35999999195337296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5058457.6899999995</v>
      </c>
      <c r="D1484" s="1">
        <v>0</v>
      </c>
      <c r="E1484" s="1">
        <v>0</v>
      </c>
      <c r="F1484" s="1">
        <v>0</v>
      </c>
      <c r="G1484" s="2">
        <f t="shared" si="34"/>
        <v>25292.288449999996</v>
      </c>
      <c r="H1484" s="2">
        <f t="shared" si="35"/>
        <v>0.31000000052154064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13446139.120000001</v>
      </c>
      <c r="D1485" s="1">
        <v>0</v>
      </c>
      <c r="E1485" s="1">
        <v>0</v>
      </c>
      <c r="F1485" s="1">
        <v>0</v>
      </c>
      <c r="G1485" s="2">
        <f t="shared" si="34"/>
        <v>80676.834720000013</v>
      </c>
      <c r="H1485" s="2">
        <f t="shared" si="35"/>
        <v>0.12000000104308128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160639.26</v>
      </c>
      <c r="D1486" s="1">
        <v>0</v>
      </c>
      <c r="E1486" s="1">
        <v>0</v>
      </c>
      <c r="F1486" s="1">
        <v>0</v>
      </c>
      <c r="G1486" s="2">
        <f t="shared" si="34"/>
        <v>1124.4748200000001</v>
      </c>
      <c r="H1486" s="2">
        <f t="shared" si="35"/>
        <v>0.26000000000931323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1302385.3400000001</v>
      </c>
      <c r="D1487" s="1">
        <v>0</v>
      </c>
      <c r="E1487" s="1">
        <v>0</v>
      </c>
      <c r="F1487" s="1">
        <v>0</v>
      </c>
      <c r="G1487" s="2">
        <f t="shared" si="34"/>
        <v>10419.08272</v>
      </c>
      <c r="H1487" s="2">
        <f t="shared" si="35"/>
        <v>0.34000000008381903</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4932832.17</v>
      </c>
      <c r="D1489" s="1">
        <v>0</v>
      </c>
      <c r="E1489" s="1">
        <v>0</v>
      </c>
      <c r="F1489" s="1">
        <v>0</v>
      </c>
      <c r="G1489" s="2">
        <f t="shared" si="34"/>
        <v>49328.3217</v>
      </c>
      <c r="H1489" s="2">
        <f t="shared" si="35"/>
        <v>0.16999999992549419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6250360.3499999996</v>
      </c>
      <c r="D1490" s="1">
        <v>0</v>
      </c>
      <c r="E1490" s="1">
        <v>0</v>
      </c>
      <c r="F1490" s="1">
        <v>0</v>
      </c>
      <c r="G1490" s="2">
        <f t="shared" si="34"/>
        <v>68753.963849999986</v>
      </c>
      <c r="H1490" s="2">
        <f t="shared" si="35"/>
        <v>0.34999999962747097</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12737690.710000003</v>
      </c>
      <c r="D1491" s="1">
        <v>0</v>
      </c>
      <c r="E1491" s="1">
        <v>0</v>
      </c>
      <c r="F1491" s="1">
        <v>0</v>
      </c>
      <c r="G1491" s="2">
        <f t="shared" si="34"/>
        <v>152852.28852000003</v>
      </c>
      <c r="H1491" s="2">
        <f t="shared" si="35"/>
        <v>0.28999999724328518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11415169.58</v>
      </c>
      <c r="D1492" s="1">
        <v>0</v>
      </c>
      <c r="E1492" s="1">
        <v>0</v>
      </c>
      <c r="F1492" s="1">
        <v>0</v>
      </c>
      <c r="G1492" s="2">
        <f t="shared" si="34"/>
        <v>148397.20454000001</v>
      </c>
      <c r="H1492" s="2">
        <f t="shared" si="35"/>
        <v>0.41999999992549419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6400109.75</v>
      </c>
      <c r="D1493" s="1">
        <v>0</v>
      </c>
      <c r="E1493" s="1">
        <v>0</v>
      </c>
      <c r="F1493" s="1">
        <v>0</v>
      </c>
      <c r="G1493" s="2">
        <f t="shared" si="34"/>
        <v>89601.536500000002</v>
      </c>
      <c r="H1493" s="2">
        <f t="shared" si="35"/>
        <v>0.25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506000.42</v>
      </c>
      <c r="D1494" s="1">
        <v>0</v>
      </c>
      <c r="E1494" s="1">
        <v>0</v>
      </c>
      <c r="F1494" s="1">
        <v>0</v>
      </c>
      <c r="G1494" s="2">
        <f t="shared" si="34"/>
        <v>7590.0062999999991</v>
      </c>
      <c r="H1494" s="2">
        <f t="shared" si="35"/>
        <v>0.41999999998370185</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5894109.3300000001</v>
      </c>
      <c r="D1497" s="1">
        <v>0</v>
      </c>
      <c r="E1497" s="1">
        <v>0</v>
      </c>
      <c r="F1497" s="1">
        <v>0</v>
      </c>
      <c r="G1497" s="2">
        <f t="shared" si="34"/>
        <v>106093.96793999999</v>
      </c>
      <c r="H1497" s="2">
        <f t="shared" si="35"/>
        <v>0.33000000007450581</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65076389.540000007</v>
      </c>
      <c r="D1499" s="1">
        <v>0</v>
      </c>
      <c r="E1499" s="1">
        <v>0</v>
      </c>
      <c r="F1499" s="1">
        <v>0</v>
      </c>
      <c r="G1499" s="2">
        <f t="shared" si="34"/>
        <v>1301527.7908000001</v>
      </c>
      <c r="H1499" s="2">
        <f t="shared" si="35"/>
        <v>0.45999999344348907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5646868.5999999996</v>
      </c>
      <c r="D1500" s="1">
        <v>0</v>
      </c>
      <c r="E1500" s="1">
        <v>0</v>
      </c>
      <c r="F1500" s="1">
        <v>0</v>
      </c>
      <c r="G1500" s="2">
        <f t="shared" si="34"/>
        <v>118584.2406</v>
      </c>
      <c r="H1500" s="2">
        <f t="shared" si="35"/>
        <v>0.40000000037252903</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45172863.050000004</v>
      </c>
      <c r="D1501" s="1">
        <v>0</v>
      </c>
      <c r="E1501" s="1">
        <v>0</v>
      </c>
      <c r="F1501" s="1">
        <v>0</v>
      </c>
      <c r="G1501" s="2">
        <f t="shared" si="34"/>
        <v>993802.98710000003</v>
      </c>
      <c r="H1501" s="2">
        <f t="shared" si="35"/>
        <v>5.0000004470348358E-2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4868255.53</v>
      </c>
      <c r="D1502" s="1">
        <v>0</v>
      </c>
      <c r="E1502" s="1">
        <v>0</v>
      </c>
      <c r="F1502" s="1">
        <v>0</v>
      </c>
      <c r="G1502" s="2">
        <f t="shared" si="34"/>
        <v>111969.87719</v>
      </c>
      <c r="H1502" s="2">
        <f t="shared" si="35"/>
        <v>0.46999999973922968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14274107.48</v>
      </c>
      <c r="D1503" s="1">
        <v>0</v>
      </c>
      <c r="E1503" s="1">
        <v>0</v>
      </c>
      <c r="F1503" s="1">
        <v>0</v>
      </c>
      <c r="G1503" s="2">
        <f t="shared" si="34"/>
        <v>342578.57952000003</v>
      </c>
      <c r="H1503" s="2">
        <f t="shared" si="35"/>
        <v>0.48000000044703484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181979.86</v>
      </c>
      <c r="D1504" s="1">
        <v>0</v>
      </c>
      <c r="E1504" s="1">
        <v>0</v>
      </c>
      <c r="F1504" s="1">
        <v>0</v>
      </c>
      <c r="G1504" s="2">
        <f t="shared" si="34"/>
        <v>4549.4965000000002</v>
      </c>
      <c r="H1504" s="2">
        <f t="shared" si="35"/>
        <v>0.14000000001396984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1317735.3799999999</v>
      </c>
      <c r="D1505" s="1">
        <v>0</v>
      </c>
      <c r="E1505" s="1">
        <v>0</v>
      </c>
      <c r="F1505" s="1">
        <v>0</v>
      </c>
      <c r="G1505" s="2">
        <f t="shared" si="34"/>
        <v>34261.119879999998</v>
      </c>
      <c r="H1505" s="2">
        <f t="shared" si="35"/>
        <v>0.37999999988824129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4789240.93</v>
      </c>
      <c r="D1507" s="1">
        <v>0</v>
      </c>
      <c r="E1507" s="1">
        <v>0</v>
      </c>
      <c r="F1507" s="1">
        <v>0</v>
      </c>
      <c r="G1507" s="2">
        <f t="shared" si="34"/>
        <v>134098.74604</v>
      </c>
      <c r="H1507" s="2">
        <f t="shared" si="35"/>
        <v>7.0000000298023224E-2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6360991.6699999999</v>
      </c>
      <c r="D1508" s="1">
        <v>0</v>
      </c>
      <c r="E1508" s="1">
        <v>0</v>
      </c>
      <c r="F1508" s="1">
        <v>0</v>
      </c>
      <c r="G1508" s="2">
        <f t="shared" si="34"/>
        <v>184468.75843000002</v>
      </c>
      <c r="H1508" s="2">
        <f t="shared" si="35"/>
        <v>0.33000000007450581</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13380552.200000001</v>
      </c>
      <c r="D1509" s="1">
        <v>0</v>
      </c>
      <c r="E1509" s="1">
        <v>0</v>
      </c>
      <c r="F1509" s="1">
        <v>0</v>
      </c>
      <c r="G1509" s="2">
        <f t="shared" si="34"/>
        <v>401416.56599999999</v>
      </c>
      <c r="H1509" s="2">
        <f t="shared" si="35"/>
        <v>0.20000000111758709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11759815.309999999</v>
      </c>
      <c r="D1510" s="1">
        <v>0</v>
      </c>
      <c r="E1510" s="1">
        <v>0</v>
      </c>
      <c r="F1510" s="1">
        <v>0</v>
      </c>
      <c r="G1510" s="2">
        <f t="shared" si="34"/>
        <v>364554.27460999996</v>
      </c>
      <c r="H1510" s="2">
        <f t="shared" si="35"/>
        <v>0.30999999865889549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2496842.58</v>
      </c>
      <c r="D1511" s="1">
        <v>0</v>
      </c>
      <c r="E1511" s="1">
        <v>0</v>
      </c>
      <c r="F1511" s="1">
        <v>0</v>
      </c>
      <c r="G1511" s="2">
        <f t="shared" si="34"/>
        <v>79898.96256</v>
      </c>
      <c r="H1511" s="2">
        <f t="shared" si="35"/>
        <v>0.41999999992549419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506000.42</v>
      </c>
      <c r="D1512" s="1">
        <v>0</v>
      </c>
      <c r="E1512" s="1">
        <v>0</v>
      </c>
      <c r="F1512" s="1">
        <v>0</v>
      </c>
      <c r="G1512" s="2">
        <f t="shared" si="34"/>
        <v>16698.013859999999</v>
      </c>
      <c r="H1512" s="2">
        <f t="shared" si="35"/>
        <v>0.41999999998370185</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1990842.16</v>
      </c>
      <c r="D1515" s="1">
        <v>0</v>
      </c>
      <c r="E1515" s="1">
        <v>0</v>
      </c>
      <c r="F1515" s="1">
        <v>0</v>
      </c>
      <c r="G1515" s="2">
        <f t="shared" si="34"/>
        <v>71670.317759999991</v>
      </c>
      <c r="H1515" s="2">
        <f t="shared" si="35"/>
        <v>0.15999999991618097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22998896.660000011</v>
      </c>
      <c r="D1517" s="1">
        <v>0</v>
      </c>
      <c r="E1517" s="1">
        <v>0</v>
      </c>
      <c r="F1517" s="1">
        <v>0</v>
      </c>
      <c r="G1517" s="2">
        <f t="shared" si="34"/>
        <v>873958.07308000035</v>
      </c>
      <c r="H1517" s="2">
        <f t="shared" si="35"/>
        <v>0.33999998867511749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695610.11</v>
      </c>
      <c r="D1518" s="1">
        <v>0</v>
      </c>
      <c r="E1518" s="1">
        <v>0</v>
      </c>
      <c r="F1518" s="1">
        <v>0</v>
      </c>
      <c r="G1518" s="2">
        <f t="shared" si="34"/>
        <v>27128.794289999998</v>
      </c>
      <c r="H1518" s="2">
        <f t="shared" si="35"/>
        <v>0.10999999998603016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581850.46</v>
      </c>
      <c r="D1524" s="1">
        <v>0</v>
      </c>
      <c r="E1524" s="1">
        <v>0</v>
      </c>
      <c r="F1524" s="1">
        <v>0</v>
      </c>
      <c r="G1524" s="2">
        <f t="shared" si="34"/>
        <v>26183.270699999997</v>
      </c>
      <c r="H1524" s="2">
        <f t="shared" si="35"/>
        <v>0.4599999999627471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285918</v>
      </c>
      <c r="D1530" s="1">
        <v>0</v>
      </c>
      <c r="E1530" s="1">
        <v>0</v>
      </c>
      <c r="F1530" s="1">
        <v>0</v>
      </c>
      <c r="G1530" s="2">
        <f t="shared" si="34"/>
        <v>14581.817999999999</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269373.36</v>
      </c>
      <c r="D1531" s="1">
        <v>0</v>
      </c>
      <c r="E1531" s="1">
        <v>0</v>
      </c>
      <c r="F1531" s="1">
        <v>0</v>
      </c>
      <c r="G1531" s="2">
        <f t="shared" si="34"/>
        <v>14007.414719999999</v>
      </c>
      <c r="H1531" s="2">
        <f t="shared" si="35"/>
        <v>0.35999999998603016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1465.51</v>
      </c>
      <c r="D1532" s="1">
        <v>0</v>
      </c>
      <c r="E1532" s="1">
        <v>0</v>
      </c>
      <c r="F1532" s="1">
        <v>0</v>
      </c>
      <c r="G1532" s="2">
        <f t="shared" si="34"/>
        <v>77.672029999999992</v>
      </c>
      <c r="H1532" s="2">
        <f t="shared" si="35"/>
        <v>0.49000000000000909</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11763.84</v>
      </c>
      <c r="D1533" s="1">
        <v>0</v>
      </c>
      <c r="E1533" s="1">
        <v>0</v>
      </c>
      <c r="F1533" s="1">
        <v>0</v>
      </c>
      <c r="G1533" s="2">
        <f t="shared" si="34"/>
        <v>635.24735999999996</v>
      </c>
      <c r="H1533" s="2">
        <f t="shared" si="35"/>
        <v>0.15999999999985448</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3315.2899999999991</v>
      </c>
      <c r="D1534" s="1">
        <v>0</v>
      </c>
      <c r="E1534" s="1">
        <v>0</v>
      </c>
      <c r="F1534" s="1">
        <v>0</v>
      </c>
      <c r="G1534" s="2">
        <f t="shared" si="34"/>
        <v>182.34094999999994</v>
      </c>
      <c r="H1534" s="2">
        <f t="shared" si="35"/>
        <v>0.28999999999905413</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364.83</v>
      </c>
      <c r="D1535" s="1">
        <v>0</v>
      </c>
      <c r="E1535" s="1">
        <v>0</v>
      </c>
      <c r="F1535" s="1">
        <v>0</v>
      </c>
      <c r="G1535" s="2">
        <f t="shared" si="34"/>
        <v>20.430479999999999</v>
      </c>
      <c r="H1535" s="2">
        <f t="shared" si="35"/>
        <v>0.17000000000001592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364.83</v>
      </c>
      <c r="D1536" s="1">
        <v>0</v>
      </c>
      <c r="E1536" s="1">
        <v>0</v>
      </c>
      <c r="F1536" s="1">
        <v>0</v>
      </c>
      <c r="G1536" s="2">
        <f t="shared" si="34"/>
        <v>20.795310000000001</v>
      </c>
      <c r="H1536" s="2">
        <f t="shared" si="35"/>
        <v>0.17000000000001592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184767.05</v>
      </c>
      <c r="D1550" s="1">
        <v>0</v>
      </c>
      <c r="E1550" s="1">
        <v>0</v>
      </c>
      <c r="F1550" s="1">
        <v>0</v>
      </c>
      <c r="G1550" s="2">
        <f t="shared" si="34"/>
        <v>13118.460549999998</v>
      </c>
      <c r="H1550" s="2">
        <f t="shared" si="35"/>
        <v>4.9999999988358468E-2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184767.05</v>
      </c>
      <c r="D1551" s="1">
        <v>0</v>
      </c>
      <c r="E1551" s="1">
        <v>0</v>
      </c>
      <c r="F1551" s="1">
        <v>0</v>
      </c>
      <c r="G1551" s="2">
        <f t="shared" si="34"/>
        <v>13303.227599999998</v>
      </c>
      <c r="H1551" s="2">
        <f t="shared" si="35"/>
        <v>4.9999999988358468E-2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66188.5</v>
      </c>
      <c r="D1555" s="1">
        <v>0</v>
      </c>
      <c r="E1555" s="1">
        <v>0</v>
      </c>
      <c r="F1555" s="1">
        <v>0</v>
      </c>
      <c r="G1555" s="2">
        <f t="shared" si="34"/>
        <v>5030.326</v>
      </c>
      <c r="H1555" s="2">
        <f t="shared" si="35"/>
        <v>0.5</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66188.5</v>
      </c>
      <c r="D1557" s="1">
        <v>0</v>
      </c>
      <c r="E1557" s="1">
        <v>0</v>
      </c>
      <c r="F1557" s="1">
        <v>0</v>
      </c>
      <c r="G1557" s="2">
        <f t="shared" si="34"/>
        <v>5162.7030000000004</v>
      </c>
      <c r="H1557" s="2">
        <f t="shared" si="35"/>
        <v>0.5</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44612.08</v>
      </c>
      <c r="D1560" s="1">
        <v>0</v>
      </c>
      <c r="E1560" s="1">
        <v>0</v>
      </c>
      <c r="F1560" s="1">
        <v>0</v>
      </c>
      <c r="G1560" s="2">
        <f t="shared" si="34"/>
        <v>3613.5784800000001</v>
      </c>
      <c r="H1560" s="2">
        <f t="shared" si="35"/>
        <v>8.000000000174623E-2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11814.17</v>
      </c>
      <c r="D1561" s="1">
        <v>0</v>
      </c>
      <c r="E1561" s="1">
        <v>0</v>
      </c>
      <c r="F1561" s="1">
        <v>0</v>
      </c>
      <c r="G1561" s="2">
        <f t="shared" si="34"/>
        <v>968.7619400000001</v>
      </c>
      <c r="H1561" s="2">
        <f t="shared" si="35"/>
        <v>0.17000000000007276</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800</v>
      </c>
      <c r="D1562" s="1">
        <v>0</v>
      </c>
      <c r="E1562" s="1">
        <v>0</v>
      </c>
      <c r="F1562" s="1">
        <v>0</v>
      </c>
      <c r="G1562" s="2">
        <f t="shared" si="34"/>
        <v>66.400000000000006</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0.3</v>
      </c>
      <c r="D1563" s="1">
        <v>0</v>
      </c>
      <c r="E1563" s="1">
        <v>0</v>
      </c>
      <c r="F1563" s="1">
        <v>0</v>
      </c>
      <c r="G1563" s="2">
        <f t="shared" si="34"/>
        <v>2.52E-2</v>
      </c>
      <c r="H1563" s="2">
        <f t="shared" si="35"/>
        <v>0.3</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31997.61</v>
      </c>
      <c r="D1564" s="1">
        <v>0</v>
      </c>
      <c r="E1564" s="1">
        <v>0</v>
      </c>
      <c r="F1564" s="1">
        <v>0</v>
      </c>
      <c r="G1564" s="2">
        <f t="shared" si="34"/>
        <v>2719.7968500000002</v>
      </c>
      <c r="H1564" s="2">
        <f t="shared" si="35"/>
        <v>0.38999999999941792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113759.65</v>
      </c>
      <c r="D1565" s="1">
        <v>0</v>
      </c>
      <c r="E1565" s="1">
        <v>0</v>
      </c>
      <c r="F1565" s="1">
        <v>0</v>
      </c>
      <c r="G1565" s="2">
        <f t="shared" si="34"/>
        <v>9783.3298999999988</v>
      </c>
      <c r="H1565" s="2">
        <f t="shared" si="35"/>
        <v>0.35000000000582077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15808.679999999998</v>
      </c>
      <c r="D1566" s="1">
        <v>0</v>
      </c>
      <c r="E1566" s="1">
        <v>0</v>
      </c>
      <c r="F1566" s="1">
        <v>0</v>
      </c>
      <c r="G1566" s="2">
        <f t="shared" si="34"/>
        <v>1375.3551599999998</v>
      </c>
      <c r="H1566" s="2">
        <f t="shared" si="35"/>
        <v>0.32000000000152795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1375</v>
      </c>
      <c r="D1567" s="1">
        <v>0</v>
      </c>
      <c r="E1567" s="1">
        <v>0</v>
      </c>
      <c r="F1567" s="1">
        <v>0</v>
      </c>
      <c r="G1567" s="2">
        <f t="shared" si="34"/>
        <v>121</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582.88</v>
      </c>
      <c r="D1568" s="1">
        <v>0</v>
      </c>
      <c r="E1568" s="1">
        <v>0</v>
      </c>
      <c r="F1568" s="1">
        <v>0</v>
      </c>
      <c r="G1568" s="2">
        <f t="shared" si="34"/>
        <v>51.87632</v>
      </c>
      <c r="H1568" s="2">
        <f t="shared" si="35"/>
        <v>0.12000000000000455</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95993.09</v>
      </c>
      <c r="D1569" s="1">
        <v>0</v>
      </c>
      <c r="E1569" s="1">
        <v>0</v>
      </c>
      <c r="F1569" s="1">
        <v>0</v>
      </c>
      <c r="G1569" s="2">
        <f t="shared" si="34"/>
        <v>8639.3780999999999</v>
      </c>
      <c r="H1569" s="2">
        <f t="shared" si="35"/>
        <v>8.999999999650754E-2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22303286.550000001</v>
      </c>
      <c r="D1576" s="1">
        <v>0</v>
      </c>
      <c r="E1576" s="1">
        <v>0</v>
      </c>
      <c r="F1576" s="1">
        <v>0</v>
      </c>
      <c r="G1576" s="2">
        <f t="shared" si="34"/>
        <v>2163418.7953500003</v>
      </c>
      <c r="H1576" s="2">
        <f t="shared" si="35"/>
        <v>0.44999999925494194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1296490.99</v>
      </c>
      <c r="D1577" s="1">
        <v>0</v>
      </c>
      <c r="E1577" s="1">
        <v>0</v>
      </c>
      <c r="F1577" s="1">
        <v>0</v>
      </c>
      <c r="G1577" s="2">
        <f t="shared" si="34"/>
        <v>127056.11702000001</v>
      </c>
      <c r="H1577" s="2">
        <f t="shared" si="35"/>
        <v>1.0000000009313226E-2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2203619.87</v>
      </c>
      <c r="D1578" s="1">
        <v>0</v>
      </c>
      <c r="E1578" s="1">
        <v>0</v>
      </c>
      <c r="F1578" s="1">
        <v>0</v>
      </c>
      <c r="G1578" s="2">
        <f t="shared" si="34"/>
        <v>218158.36713000003</v>
      </c>
      <c r="H1578" s="2">
        <f t="shared" si="35"/>
        <v>0.12999999988824129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885596.58000000019</v>
      </c>
      <c r="D1579" s="1">
        <v>0</v>
      </c>
      <c r="E1579" s="1">
        <v>0</v>
      </c>
      <c r="F1579" s="1">
        <v>0</v>
      </c>
      <c r="G1579" s="2">
        <f t="shared" si="34"/>
        <v>88559.658000000025</v>
      </c>
      <c r="H1579" s="2">
        <f t="shared" si="35"/>
        <v>0.41999999980907887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17917579.109999999</v>
      </c>
      <c r="D1580" s="13">
        <v>0</v>
      </c>
      <c r="E1580" s="13">
        <v>0</v>
      </c>
      <c r="F1580" s="13">
        <v>0</v>
      </c>
      <c r="G1580" s="14">
        <f t="shared" si="34"/>
        <v>1809675.4901100001</v>
      </c>
      <c r="H1580" s="14">
        <f t="shared" si="35"/>
        <v>0.10999999940395355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2" t="s">
        <v>3320</v>
      </c>
      <c r="B1" s="382"/>
      <c r="C1" s="382"/>
    </row>
    <row r="2" spans="1:17" ht="33" customHeight="1" x14ac:dyDescent="0.2">
      <c r="A2" s="383" t="s">
        <v>3321</v>
      </c>
      <c r="B2" s="384"/>
      <c r="C2" s="376"/>
      <c r="D2" s="4"/>
      <c r="E2" s="4"/>
      <c r="F2" s="4"/>
      <c r="G2" s="4"/>
      <c r="H2" s="4"/>
      <c r="I2" s="4"/>
      <c r="J2" s="4"/>
      <c r="K2" s="4"/>
      <c r="L2" s="4"/>
      <c r="M2" s="4"/>
      <c r="N2" s="4"/>
      <c r="O2" s="4"/>
      <c r="P2" s="4"/>
      <c r="Q2" s="4"/>
    </row>
    <row r="3" spans="1:17" ht="18.75" customHeight="1" x14ac:dyDescent="0.2">
      <c r="A3" s="304" t="s">
        <v>3322</v>
      </c>
      <c r="B3" s="385" t="s">
        <v>3323</v>
      </c>
      <c r="C3" s="376"/>
      <c r="D3" s="4"/>
      <c r="E3" s="4"/>
      <c r="F3" s="4"/>
      <c r="G3" s="4"/>
      <c r="H3" s="4"/>
      <c r="I3" s="4"/>
      <c r="J3" s="4"/>
      <c r="K3" s="4"/>
      <c r="L3" s="4"/>
      <c r="M3" s="4"/>
      <c r="N3" s="4"/>
      <c r="O3" s="4"/>
      <c r="P3" s="4"/>
      <c r="Q3" s="4"/>
    </row>
    <row r="4" spans="1:17" ht="37.5" hidden="1" customHeight="1" x14ac:dyDescent="0.2">
      <c r="A4" s="305" t="s">
        <v>3324</v>
      </c>
      <c r="B4" s="375" t="s">
        <v>3325</v>
      </c>
      <c r="C4" s="376"/>
      <c r="D4" s="4"/>
      <c r="E4" s="4"/>
      <c r="F4" s="4"/>
      <c r="G4" s="4"/>
      <c r="H4" s="4"/>
      <c r="I4" s="4"/>
      <c r="J4" s="4"/>
      <c r="K4" s="4"/>
      <c r="L4" s="4"/>
      <c r="M4" s="4"/>
      <c r="N4" s="4"/>
      <c r="O4" s="4"/>
      <c r="P4" s="4"/>
      <c r="Q4" s="4"/>
    </row>
    <row r="5" spans="1:17" ht="48" hidden="1" customHeight="1" x14ac:dyDescent="0.2">
      <c r="A5" s="305" t="s">
        <v>3324</v>
      </c>
      <c r="B5" s="375" t="s">
        <v>3326</v>
      </c>
      <c r="C5" s="376"/>
      <c r="D5" s="4"/>
      <c r="E5" s="4"/>
      <c r="F5" s="4"/>
      <c r="G5" s="4"/>
      <c r="H5" s="4"/>
      <c r="I5" s="4"/>
      <c r="J5" s="4"/>
      <c r="K5" s="4"/>
      <c r="L5" s="4"/>
      <c r="M5" s="4"/>
      <c r="N5" s="4"/>
      <c r="O5" s="4"/>
      <c r="P5" s="4"/>
      <c r="Q5" s="4"/>
    </row>
    <row r="6" spans="1:17" ht="59.25" hidden="1" customHeight="1" x14ac:dyDescent="0.2">
      <c r="A6" s="305" t="s">
        <v>3324</v>
      </c>
      <c r="B6" s="375" t="s">
        <v>3327</v>
      </c>
      <c r="C6" s="376"/>
      <c r="D6" s="4"/>
      <c r="E6" s="4"/>
      <c r="F6" s="4"/>
      <c r="G6" s="4"/>
      <c r="H6" s="4"/>
      <c r="I6" s="4"/>
      <c r="J6" s="4"/>
      <c r="K6" s="4"/>
      <c r="L6" s="4"/>
      <c r="M6" s="4"/>
      <c r="N6" s="4"/>
      <c r="O6" s="4"/>
      <c r="P6" s="4"/>
      <c r="Q6" s="4"/>
    </row>
    <row r="7" spans="1:17" ht="48" hidden="1" customHeight="1" x14ac:dyDescent="0.2">
      <c r="A7" s="305" t="s">
        <v>3328</v>
      </c>
      <c r="B7" s="375" t="s">
        <v>3329</v>
      </c>
      <c r="C7" s="376"/>
      <c r="D7" s="4"/>
      <c r="E7" s="4"/>
      <c r="F7" s="4"/>
      <c r="G7" s="4"/>
      <c r="H7" s="4"/>
      <c r="I7" s="4"/>
      <c r="J7" s="4"/>
      <c r="K7" s="4"/>
      <c r="L7" s="4"/>
      <c r="M7" s="4"/>
      <c r="N7" s="4"/>
      <c r="O7" s="4"/>
      <c r="P7" s="4"/>
      <c r="Q7" s="4"/>
    </row>
    <row r="8" spans="1:17" ht="41.25" hidden="1" customHeight="1" x14ac:dyDescent="0.2">
      <c r="A8" s="305" t="s">
        <v>3330</v>
      </c>
      <c r="B8" s="375" t="s">
        <v>3331</v>
      </c>
      <c r="C8" s="376"/>
      <c r="D8" s="4"/>
      <c r="E8" s="4"/>
      <c r="F8" s="4"/>
      <c r="G8" s="4"/>
      <c r="H8" s="4"/>
      <c r="I8" s="4"/>
      <c r="J8" s="4"/>
      <c r="K8" s="4"/>
      <c r="L8" s="4"/>
      <c r="M8" s="4"/>
      <c r="N8" s="4"/>
      <c r="O8" s="4"/>
      <c r="P8" s="4"/>
      <c r="Q8" s="4"/>
    </row>
    <row r="9" spans="1:17" ht="59.25" hidden="1" customHeight="1" x14ac:dyDescent="0.2">
      <c r="A9" s="305" t="s">
        <v>3332</v>
      </c>
      <c r="B9" s="375" t="s">
        <v>3333</v>
      </c>
      <c r="C9" s="376"/>
      <c r="D9" s="4"/>
      <c r="E9" s="4"/>
      <c r="F9" s="4"/>
      <c r="G9" s="4"/>
      <c r="H9" s="4"/>
      <c r="I9" s="4"/>
      <c r="J9" s="4"/>
      <c r="K9" s="4"/>
      <c r="L9" s="4"/>
      <c r="M9" s="4"/>
      <c r="N9" s="4"/>
      <c r="O9" s="4"/>
      <c r="P9" s="4"/>
      <c r="Q9" s="4"/>
    </row>
    <row r="10" spans="1:17" ht="61.5" hidden="1" customHeight="1" x14ac:dyDescent="0.2">
      <c r="A10" s="305" t="s">
        <v>3332</v>
      </c>
      <c r="B10" s="375" t="s">
        <v>3334</v>
      </c>
      <c r="C10" s="376"/>
      <c r="D10" s="4"/>
      <c r="E10" s="4"/>
      <c r="F10" s="4"/>
      <c r="G10" s="4"/>
      <c r="H10" s="4"/>
      <c r="I10" s="4"/>
      <c r="J10" s="4"/>
      <c r="K10" s="4"/>
      <c r="L10" s="4"/>
      <c r="M10" s="4"/>
      <c r="N10" s="4"/>
      <c r="O10" s="4"/>
      <c r="P10" s="4"/>
      <c r="Q10" s="4"/>
    </row>
    <row r="11" spans="1:17" ht="43.5" hidden="1" customHeight="1" x14ac:dyDescent="0.2">
      <c r="A11" s="305" t="s">
        <v>3332</v>
      </c>
      <c r="B11" s="375" t="s">
        <v>3335</v>
      </c>
      <c r="C11" s="376"/>
      <c r="D11" s="4"/>
      <c r="E11" s="4"/>
      <c r="F11" s="4"/>
      <c r="G11" s="4"/>
      <c r="H11" s="4"/>
      <c r="I11" s="4"/>
      <c r="J11" s="4"/>
      <c r="K11" s="4"/>
      <c r="L11" s="4"/>
      <c r="M11" s="4"/>
      <c r="N11" s="4"/>
      <c r="O11" s="4"/>
      <c r="P11" s="4"/>
      <c r="Q11" s="4"/>
    </row>
    <row r="12" spans="1:17" ht="27.75" hidden="1" customHeight="1" x14ac:dyDescent="0.2">
      <c r="A12" s="305" t="s">
        <v>3336</v>
      </c>
      <c r="B12" s="375" t="s">
        <v>3337</v>
      </c>
      <c r="C12" s="376"/>
      <c r="D12" s="4"/>
      <c r="E12" s="4"/>
      <c r="F12" s="4"/>
      <c r="G12" s="4"/>
      <c r="H12" s="4"/>
      <c r="I12" s="4"/>
      <c r="J12" s="4"/>
      <c r="K12" s="4"/>
      <c r="L12" s="4"/>
      <c r="M12" s="4"/>
      <c r="N12" s="4"/>
      <c r="O12" s="4"/>
      <c r="P12" s="4"/>
      <c r="Q12" s="4"/>
    </row>
    <row r="13" spans="1:17" ht="27.75" hidden="1" customHeight="1" x14ac:dyDescent="0.2">
      <c r="A13" s="305" t="s">
        <v>3338</v>
      </c>
      <c r="B13" s="375" t="s">
        <v>3339</v>
      </c>
      <c r="C13" s="376"/>
      <c r="D13" s="4"/>
      <c r="E13" s="4"/>
      <c r="F13" s="4"/>
      <c r="G13" s="4"/>
      <c r="H13" s="4"/>
      <c r="I13" s="4"/>
      <c r="J13" s="4"/>
      <c r="K13" s="4"/>
      <c r="L13" s="4"/>
      <c r="M13" s="4"/>
      <c r="N13" s="4"/>
      <c r="O13" s="4"/>
      <c r="P13" s="4"/>
      <c r="Q13" s="4"/>
    </row>
    <row r="14" spans="1:17" ht="45.75" hidden="1" customHeight="1" x14ac:dyDescent="0.2">
      <c r="A14" s="305" t="s">
        <v>3340</v>
      </c>
      <c r="B14" s="375" t="s">
        <v>3341</v>
      </c>
      <c r="C14" s="376"/>
      <c r="D14" s="4"/>
      <c r="E14" s="4"/>
      <c r="F14" s="4"/>
      <c r="G14" s="4"/>
      <c r="H14" s="4"/>
      <c r="I14" s="4"/>
      <c r="J14" s="4"/>
      <c r="K14" s="4"/>
      <c r="L14" s="4"/>
      <c r="M14" s="4"/>
      <c r="N14" s="4"/>
      <c r="O14" s="4"/>
      <c r="P14" s="4"/>
      <c r="Q14" s="4"/>
    </row>
    <row r="15" spans="1:17" ht="45.75" hidden="1" customHeight="1" x14ac:dyDescent="0.2">
      <c r="A15" s="305" t="s">
        <v>3342</v>
      </c>
      <c r="B15" s="375" t="s">
        <v>3343</v>
      </c>
      <c r="C15" s="376"/>
      <c r="D15" s="4"/>
      <c r="E15" s="4"/>
      <c r="F15" s="4"/>
      <c r="G15" s="4"/>
      <c r="H15" s="4"/>
      <c r="I15" s="4"/>
      <c r="J15" s="4"/>
      <c r="K15" s="4"/>
      <c r="L15" s="4"/>
      <c r="M15" s="4"/>
      <c r="N15" s="4"/>
      <c r="O15" s="4"/>
      <c r="P15" s="4"/>
      <c r="Q15" s="4"/>
    </row>
    <row r="16" spans="1:17" ht="51" hidden="1" customHeight="1" x14ac:dyDescent="0.2">
      <c r="A16" s="305" t="s">
        <v>3344</v>
      </c>
      <c r="B16" s="375" t="s">
        <v>3345</v>
      </c>
      <c r="C16" s="376"/>
      <c r="D16" s="4"/>
      <c r="E16" s="4"/>
      <c r="F16" s="4"/>
      <c r="G16" s="4"/>
      <c r="H16" s="4"/>
      <c r="I16" s="4"/>
      <c r="J16" s="4"/>
      <c r="K16" s="4"/>
      <c r="L16" s="4"/>
      <c r="M16" s="4"/>
      <c r="N16" s="4"/>
      <c r="O16" s="4"/>
      <c r="P16" s="4"/>
      <c r="Q16" s="4"/>
    </row>
    <row r="17" spans="1:17" ht="27.75" hidden="1" customHeight="1" x14ac:dyDescent="0.2">
      <c r="A17" s="305" t="s">
        <v>3346</v>
      </c>
      <c r="B17" s="375" t="s">
        <v>3347</v>
      </c>
      <c r="C17" s="376"/>
      <c r="D17" s="4"/>
      <c r="E17" s="4"/>
      <c r="F17" s="4"/>
      <c r="G17" s="4"/>
      <c r="H17" s="4"/>
      <c r="I17" s="4"/>
      <c r="J17" s="4"/>
      <c r="K17" s="4"/>
      <c r="L17" s="4"/>
      <c r="M17" s="4"/>
      <c r="N17" s="4"/>
      <c r="O17" s="4"/>
      <c r="P17" s="4"/>
      <c r="Q17" s="4"/>
    </row>
    <row r="18" spans="1:17" ht="27.75" hidden="1" customHeight="1" x14ac:dyDescent="0.2">
      <c r="A18" s="305" t="s">
        <v>3348</v>
      </c>
      <c r="B18" s="375" t="s">
        <v>3349</v>
      </c>
      <c r="C18" s="376"/>
      <c r="D18" s="4"/>
      <c r="E18" s="4"/>
      <c r="F18" s="4"/>
      <c r="G18" s="4"/>
      <c r="H18" s="4"/>
      <c r="I18" s="4"/>
      <c r="J18" s="4"/>
      <c r="K18" s="4"/>
      <c r="L18" s="4"/>
      <c r="M18" s="4"/>
      <c r="N18" s="4"/>
      <c r="O18" s="4"/>
      <c r="P18" s="4"/>
      <c r="Q18" s="4"/>
    </row>
    <row r="19" spans="1:17" ht="45" hidden="1" customHeight="1" x14ac:dyDescent="0.2">
      <c r="A19" s="305" t="s">
        <v>3348</v>
      </c>
      <c r="B19" s="375" t="s">
        <v>3350</v>
      </c>
      <c r="C19" s="376"/>
      <c r="D19" s="4"/>
      <c r="E19" s="4"/>
      <c r="F19" s="4"/>
      <c r="G19" s="4"/>
      <c r="H19" s="4"/>
      <c r="I19" s="4"/>
      <c r="J19" s="4"/>
      <c r="K19" s="4"/>
      <c r="L19" s="4"/>
      <c r="M19" s="4"/>
      <c r="N19" s="4"/>
      <c r="O19" s="4"/>
      <c r="P19" s="4"/>
      <c r="Q19" s="4"/>
    </row>
    <row r="20" spans="1:17" ht="45" hidden="1" customHeight="1" x14ac:dyDescent="0.2">
      <c r="A20" s="305" t="s">
        <v>3351</v>
      </c>
      <c r="B20" s="375" t="s">
        <v>3352</v>
      </c>
      <c r="C20" s="376"/>
      <c r="D20" s="4"/>
      <c r="E20" s="4"/>
      <c r="F20" s="4"/>
      <c r="G20" s="4"/>
      <c r="H20" s="4"/>
      <c r="I20" s="4"/>
      <c r="J20" s="4"/>
      <c r="K20" s="4"/>
      <c r="L20" s="4"/>
      <c r="M20" s="4"/>
      <c r="N20" s="4"/>
      <c r="O20" s="4"/>
      <c r="P20" s="4"/>
      <c r="Q20" s="4"/>
    </row>
    <row r="21" spans="1:17" ht="30" hidden="1" customHeight="1" x14ac:dyDescent="0.2">
      <c r="A21" s="305" t="s">
        <v>3353</v>
      </c>
      <c r="B21" s="375" t="s">
        <v>3354</v>
      </c>
      <c r="C21" s="376"/>
      <c r="D21" s="4"/>
      <c r="E21" s="4"/>
      <c r="F21" s="4"/>
      <c r="G21" s="4"/>
      <c r="H21" s="4"/>
      <c r="I21" s="4"/>
      <c r="J21" s="4"/>
      <c r="K21" s="4"/>
      <c r="L21" s="4"/>
      <c r="M21" s="4"/>
      <c r="N21" s="4"/>
      <c r="O21" s="4"/>
      <c r="P21" s="4"/>
      <c r="Q21" s="4"/>
    </row>
    <row r="22" spans="1:17" ht="30" hidden="1" customHeight="1" x14ac:dyDescent="0.2">
      <c r="A22" s="305" t="s">
        <v>3355</v>
      </c>
      <c r="B22" s="375" t="s">
        <v>3356</v>
      </c>
      <c r="C22" s="376"/>
      <c r="D22" s="4"/>
      <c r="E22" s="4"/>
      <c r="F22" s="4"/>
      <c r="G22" s="4"/>
      <c r="H22" s="4"/>
      <c r="I22" s="4"/>
      <c r="J22" s="4"/>
      <c r="K22" s="4"/>
      <c r="L22" s="4"/>
      <c r="M22" s="4"/>
      <c r="N22" s="4"/>
      <c r="O22" s="4"/>
      <c r="P22" s="4"/>
      <c r="Q22" s="4"/>
    </row>
    <row r="23" spans="1:17" ht="30" hidden="1" customHeight="1" x14ac:dyDescent="0.2">
      <c r="A23" s="305" t="s">
        <v>3357</v>
      </c>
      <c r="B23" s="375" t="s">
        <v>3358</v>
      </c>
      <c r="C23" s="376"/>
      <c r="D23" s="4"/>
      <c r="E23" s="4"/>
      <c r="F23" s="4"/>
      <c r="G23" s="4"/>
      <c r="H23" s="4"/>
      <c r="I23" s="4"/>
      <c r="J23" s="4"/>
      <c r="K23" s="4"/>
      <c r="L23" s="4"/>
      <c r="M23" s="4"/>
      <c r="N23" s="4"/>
      <c r="O23" s="4"/>
      <c r="P23" s="4"/>
      <c r="Q23" s="4"/>
    </row>
    <row r="24" spans="1:17" ht="30" hidden="1" customHeight="1" x14ac:dyDescent="0.2">
      <c r="A24" s="305" t="s">
        <v>3359</v>
      </c>
      <c r="B24" s="375" t="s">
        <v>3360</v>
      </c>
      <c r="C24" s="376"/>
      <c r="D24" s="4"/>
      <c r="E24" s="4"/>
      <c r="F24" s="4"/>
      <c r="G24" s="4"/>
      <c r="H24" s="4"/>
      <c r="I24" s="4"/>
      <c r="J24" s="4"/>
      <c r="K24" s="4"/>
      <c r="L24" s="4"/>
      <c r="M24" s="4"/>
      <c r="N24" s="4"/>
      <c r="O24" s="4"/>
      <c r="P24" s="4"/>
      <c r="Q24" s="4"/>
    </row>
    <row r="25" spans="1:17" ht="30" hidden="1" customHeight="1" x14ac:dyDescent="0.2">
      <c r="A25" s="305" t="s">
        <v>3361</v>
      </c>
      <c r="B25" s="375" t="s">
        <v>3362</v>
      </c>
      <c r="C25" s="376"/>
      <c r="D25" s="4"/>
      <c r="E25" s="4"/>
      <c r="F25" s="4"/>
      <c r="G25" s="4"/>
      <c r="H25" s="4"/>
      <c r="I25" s="4"/>
      <c r="J25" s="4"/>
      <c r="K25" s="4"/>
      <c r="L25" s="4"/>
      <c r="M25" s="4"/>
      <c r="N25" s="4"/>
      <c r="O25" s="4"/>
      <c r="P25" s="4"/>
      <c r="Q25" s="4"/>
    </row>
    <row r="26" spans="1:17" ht="30" hidden="1" customHeight="1" x14ac:dyDescent="0.2">
      <c r="A26" s="305" t="s">
        <v>3363</v>
      </c>
      <c r="B26" s="375" t="s">
        <v>3364</v>
      </c>
      <c r="C26" s="376"/>
      <c r="D26" s="4"/>
      <c r="E26" s="4"/>
      <c r="F26" s="4"/>
      <c r="G26" s="4"/>
      <c r="H26" s="4"/>
      <c r="I26" s="4"/>
      <c r="J26" s="4"/>
      <c r="K26" s="4"/>
      <c r="L26" s="4"/>
      <c r="M26" s="4"/>
      <c r="N26" s="4"/>
      <c r="O26" s="4"/>
      <c r="P26" s="4"/>
      <c r="Q26" s="4"/>
    </row>
    <row r="27" spans="1:17" ht="70.5" hidden="1" customHeight="1" x14ac:dyDescent="0.2">
      <c r="A27" s="305" t="s">
        <v>3365</v>
      </c>
      <c r="B27" s="375" t="s">
        <v>3366</v>
      </c>
      <c r="C27" s="376"/>
      <c r="D27" s="4"/>
      <c r="E27" s="4"/>
      <c r="F27" s="4"/>
      <c r="G27" s="4"/>
      <c r="H27" s="4"/>
      <c r="I27" s="4"/>
      <c r="J27" s="4"/>
      <c r="K27" s="4"/>
      <c r="L27" s="4"/>
      <c r="M27" s="4"/>
      <c r="N27" s="4"/>
      <c r="O27" s="4"/>
      <c r="P27" s="4"/>
      <c r="Q27" s="4"/>
    </row>
    <row r="28" spans="1:17" ht="48" hidden="1" customHeight="1" x14ac:dyDescent="0.2">
      <c r="A28" s="305" t="s">
        <v>3367</v>
      </c>
      <c r="B28" s="375" t="s">
        <v>3368</v>
      </c>
      <c r="C28" s="376"/>
      <c r="D28" s="4"/>
      <c r="E28" s="4"/>
      <c r="F28" s="4"/>
      <c r="G28" s="4"/>
      <c r="H28" s="4"/>
      <c r="I28" s="4"/>
      <c r="J28" s="4"/>
      <c r="K28" s="4"/>
      <c r="L28" s="4"/>
      <c r="M28" s="4"/>
      <c r="N28" s="4"/>
      <c r="O28" s="4"/>
      <c r="P28" s="4"/>
      <c r="Q28" s="4"/>
    </row>
    <row r="29" spans="1:17" ht="100.5" hidden="1" customHeight="1" x14ac:dyDescent="0.2">
      <c r="A29" s="305" t="s">
        <v>3369</v>
      </c>
      <c r="B29" s="375" t="s">
        <v>3370</v>
      </c>
      <c r="C29" s="376"/>
      <c r="D29" s="4"/>
      <c r="E29" s="4"/>
      <c r="F29" s="4"/>
      <c r="G29" s="4"/>
      <c r="H29" s="4"/>
      <c r="I29" s="4"/>
      <c r="J29" s="4"/>
      <c r="K29" s="4"/>
      <c r="L29" s="4"/>
      <c r="M29" s="4"/>
      <c r="N29" s="4"/>
      <c r="O29" s="4"/>
      <c r="P29" s="4"/>
      <c r="Q29" s="4"/>
    </row>
    <row r="30" spans="1:17" ht="45" hidden="1" customHeight="1" x14ac:dyDescent="0.2">
      <c r="A30" s="305" t="s">
        <v>3371</v>
      </c>
      <c r="B30" s="375" t="s">
        <v>3372</v>
      </c>
      <c r="C30" s="376"/>
      <c r="D30" s="4"/>
      <c r="E30" s="4"/>
      <c r="F30" s="4"/>
      <c r="G30" s="4"/>
      <c r="H30" s="4"/>
      <c r="I30" s="4"/>
      <c r="J30" s="4"/>
      <c r="K30" s="4"/>
      <c r="L30" s="4"/>
      <c r="M30" s="4"/>
      <c r="N30" s="4"/>
      <c r="O30" s="4"/>
      <c r="P30" s="4"/>
      <c r="Q30" s="4"/>
    </row>
    <row r="31" spans="1:17" ht="45" hidden="1" customHeight="1" x14ac:dyDescent="0.2">
      <c r="A31" s="305" t="s">
        <v>3373</v>
      </c>
      <c r="B31" s="375" t="s">
        <v>3374</v>
      </c>
      <c r="C31" s="376"/>
      <c r="D31" s="4"/>
      <c r="E31" s="4"/>
      <c r="F31" s="4"/>
      <c r="G31" s="4"/>
      <c r="H31" s="4"/>
      <c r="I31" s="4"/>
      <c r="J31" s="4"/>
      <c r="K31" s="4"/>
      <c r="L31" s="4"/>
      <c r="M31" s="4"/>
      <c r="N31" s="4"/>
      <c r="O31" s="4"/>
      <c r="P31" s="4"/>
      <c r="Q31" s="4"/>
    </row>
    <row r="32" spans="1:17" ht="45" hidden="1" customHeight="1" x14ac:dyDescent="0.2">
      <c r="A32" s="305" t="s">
        <v>3375</v>
      </c>
      <c r="B32" s="375" t="s">
        <v>3376</v>
      </c>
      <c r="C32" s="376"/>
      <c r="D32" s="4"/>
      <c r="E32" s="4"/>
      <c r="F32" s="4"/>
      <c r="G32" s="4"/>
      <c r="H32" s="4"/>
      <c r="I32" s="4"/>
      <c r="J32" s="4"/>
      <c r="K32" s="4"/>
      <c r="L32" s="4"/>
      <c r="M32" s="4"/>
      <c r="N32" s="4"/>
      <c r="O32" s="4"/>
      <c r="P32" s="4"/>
      <c r="Q32" s="4"/>
    </row>
    <row r="33" spans="1:17" ht="72" hidden="1" customHeight="1" x14ac:dyDescent="0.2">
      <c r="A33" s="305" t="s">
        <v>3377</v>
      </c>
      <c r="B33" s="375" t="s">
        <v>3378</v>
      </c>
      <c r="C33" s="376"/>
      <c r="D33" s="4"/>
      <c r="E33" s="4"/>
      <c r="F33" s="4"/>
      <c r="G33" s="4"/>
      <c r="H33" s="4"/>
      <c r="I33" s="4"/>
      <c r="J33" s="4"/>
      <c r="K33" s="4"/>
      <c r="L33" s="4"/>
      <c r="M33" s="4"/>
      <c r="N33" s="4"/>
      <c r="O33" s="4"/>
      <c r="P33" s="4"/>
      <c r="Q33" s="4"/>
    </row>
    <row r="34" spans="1:17" ht="79.5" hidden="1" customHeight="1" x14ac:dyDescent="0.2">
      <c r="A34" s="305" t="s">
        <v>3379</v>
      </c>
      <c r="B34" s="375" t="s">
        <v>3380</v>
      </c>
      <c r="C34" s="376"/>
      <c r="D34" s="4"/>
      <c r="E34" s="4"/>
      <c r="F34" s="4"/>
      <c r="G34" s="4"/>
      <c r="H34" s="4"/>
      <c r="I34" s="4"/>
      <c r="J34" s="4"/>
      <c r="K34" s="4"/>
      <c r="L34" s="4"/>
      <c r="M34" s="4"/>
      <c r="N34" s="4"/>
      <c r="O34" s="4"/>
      <c r="P34" s="4"/>
      <c r="Q34" s="4"/>
    </row>
    <row r="35" spans="1:17" ht="70.5" hidden="1" customHeight="1" x14ac:dyDescent="0.2">
      <c r="A35" s="305" t="s">
        <v>3381</v>
      </c>
      <c r="B35" s="375" t="s">
        <v>3382</v>
      </c>
      <c r="C35" s="376"/>
      <c r="D35" s="4"/>
      <c r="E35" s="4"/>
      <c r="F35" s="4"/>
      <c r="G35" s="4"/>
      <c r="H35" s="4"/>
      <c r="I35" s="4"/>
      <c r="J35" s="4"/>
      <c r="K35" s="4"/>
      <c r="L35" s="4"/>
      <c r="M35" s="4"/>
      <c r="N35" s="4"/>
      <c r="O35" s="4"/>
      <c r="P35" s="4"/>
      <c r="Q35" s="4"/>
    </row>
    <row r="36" spans="1:17" ht="45.75" hidden="1" customHeight="1" x14ac:dyDescent="0.2">
      <c r="A36" s="305" t="s">
        <v>3383</v>
      </c>
      <c r="B36" s="375" t="s">
        <v>3384</v>
      </c>
      <c r="C36" s="376"/>
      <c r="D36" s="4"/>
      <c r="E36" s="4"/>
      <c r="F36" s="4"/>
      <c r="G36" s="4"/>
      <c r="H36" s="4"/>
      <c r="I36" s="4"/>
      <c r="J36" s="4"/>
      <c r="K36" s="4"/>
      <c r="L36" s="4"/>
      <c r="M36" s="4"/>
      <c r="N36" s="4"/>
      <c r="O36" s="4"/>
      <c r="P36" s="4"/>
      <c r="Q36" s="4"/>
    </row>
    <row r="37" spans="1:17" ht="54.75" hidden="1" customHeight="1" x14ac:dyDescent="0.2">
      <c r="A37" s="305" t="s">
        <v>3385</v>
      </c>
      <c r="B37" s="375" t="s">
        <v>3386</v>
      </c>
      <c r="C37" s="376"/>
      <c r="D37" s="4"/>
      <c r="E37" s="4"/>
      <c r="F37" s="4"/>
      <c r="G37" s="4"/>
      <c r="H37" s="4"/>
      <c r="I37" s="4"/>
      <c r="J37" s="4"/>
      <c r="K37" s="4"/>
      <c r="L37" s="4"/>
      <c r="M37" s="4"/>
      <c r="N37" s="4"/>
      <c r="O37" s="4"/>
      <c r="P37" s="4"/>
      <c r="Q37" s="4"/>
    </row>
    <row r="38" spans="1:17" ht="37.5" hidden="1" customHeight="1" x14ac:dyDescent="0.2">
      <c r="A38" s="305" t="s">
        <v>3387</v>
      </c>
      <c r="B38" s="375" t="s">
        <v>3388</v>
      </c>
      <c r="C38" s="376"/>
      <c r="D38" s="4"/>
      <c r="E38" s="4"/>
      <c r="F38" s="4"/>
      <c r="G38" s="4"/>
      <c r="H38" s="4"/>
      <c r="I38" s="4"/>
      <c r="J38" s="4"/>
      <c r="K38" s="4"/>
      <c r="L38" s="4"/>
      <c r="M38" s="4"/>
      <c r="N38" s="4"/>
      <c r="O38" s="4"/>
      <c r="P38" s="4"/>
      <c r="Q38" s="4"/>
    </row>
    <row r="39" spans="1:17" ht="61.5" hidden="1" customHeight="1" x14ac:dyDescent="0.2">
      <c r="A39" s="305" t="s">
        <v>3389</v>
      </c>
      <c r="B39" s="375" t="s">
        <v>3390</v>
      </c>
      <c r="C39" s="376"/>
      <c r="D39" s="4"/>
      <c r="E39" s="4"/>
      <c r="F39" s="4"/>
      <c r="G39" s="4"/>
      <c r="H39" s="4"/>
      <c r="I39" s="4"/>
      <c r="J39" s="4"/>
      <c r="K39" s="4"/>
      <c r="L39" s="4"/>
      <c r="M39" s="4"/>
      <c r="N39" s="4"/>
      <c r="O39" s="4"/>
      <c r="P39" s="4"/>
      <c r="Q39" s="4"/>
    </row>
    <row r="40" spans="1:17" ht="53.25" hidden="1" customHeight="1" x14ac:dyDescent="0.2">
      <c r="A40" s="305" t="s">
        <v>3391</v>
      </c>
      <c r="B40" s="375" t="s">
        <v>3392</v>
      </c>
      <c r="C40" s="376"/>
      <c r="D40" s="4"/>
      <c r="E40" s="4"/>
      <c r="F40" s="4"/>
      <c r="G40" s="4"/>
      <c r="H40" s="4"/>
      <c r="I40" s="4"/>
      <c r="J40" s="4"/>
      <c r="K40" s="4"/>
      <c r="L40" s="4"/>
      <c r="M40" s="4"/>
      <c r="N40" s="4"/>
      <c r="O40" s="4"/>
      <c r="P40" s="4"/>
      <c r="Q40" s="4"/>
    </row>
    <row r="41" spans="1:17" ht="73.5" hidden="1" customHeight="1" x14ac:dyDescent="0.2">
      <c r="A41" s="305" t="s">
        <v>3393</v>
      </c>
      <c r="B41" s="375" t="s">
        <v>3394</v>
      </c>
      <c r="C41" s="376"/>
      <c r="D41" s="4"/>
      <c r="E41" s="4"/>
      <c r="F41" s="4"/>
      <c r="G41" s="4"/>
      <c r="H41" s="4"/>
      <c r="I41" s="4"/>
      <c r="J41" s="4"/>
      <c r="K41" s="4"/>
      <c r="L41" s="4"/>
      <c r="M41" s="4"/>
      <c r="N41" s="4"/>
      <c r="O41" s="4"/>
      <c r="P41" s="4"/>
      <c r="Q41" s="4"/>
    </row>
    <row r="42" spans="1:17" ht="57.75" hidden="1" customHeight="1" x14ac:dyDescent="0.2">
      <c r="A42" s="305" t="s">
        <v>3395</v>
      </c>
      <c r="B42" s="375" t="s">
        <v>3396</v>
      </c>
      <c r="C42" s="376"/>
      <c r="D42" s="4"/>
      <c r="E42" s="4"/>
      <c r="F42" s="4"/>
      <c r="G42" s="4"/>
      <c r="H42" s="4"/>
      <c r="I42" s="4"/>
      <c r="J42" s="4"/>
      <c r="K42" s="4"/>
      <c r="L42" s="4"/>
      <c r="M42" s="4"/>
      <c r="N42" s="4"/>
      <c r="O42" s="4"/>
      <c r="P42" s="4"/>
      <c r="Q42" s="4"/>
    </row>
    <row r="43" spans="1:17" ht="84" hidden="1" customHeight="1" x14ac:dyDescent="0.2">
      <c r="A43" s="305" t="s">
        <v>3397</v>
      </c>
      <c r="B43" s="375" t="s">
        <v>3398</v>
      </c>
      <c r="C43" s="376"/>
      <c r="D43" s="4"/>
      <c r="E43" s="4"/>
      <c r="F43" s="4"/>
      <c r="G43" s="4"/>
      <c r="H43" s="4"/>
      <c r="I43" s="4"/>
      <c r="J43" s="4"/>
      <c r="K43" s="4"/>
      <c r="L43" s="4"/>
      <c r="M43" s="4"/>
      <c r="N43" s="4"/>
      <c r="O43" s="4"/>
      <c r="P43" s="4"/>
      <c r="Q43" s="4"/>
    </row>
    <row r="44" spans="1:17" ht="48" hidden="1" customHeight="1" x14ac:dyDescent="0.2">
      <c r="A44" s="305" t="s">
        <v>3399</v>
      </c>
      <c r="B44" s="375" t="s">
        <v>3400</v>
      </c>
      <c r="C44" s="376"/>
      <c r="D44" s="4"/>
      <c r="E44" s="4"/>
      <c r="F44" s="4"/>
      <c r="G44" s="4"/>
      <c r="H44" s="4"/>
      <c r="I44" s="4"/>
      <c r="J44" s="4"/>
      <c r="K44" s="4"/>
      <c r="L44" s="4"/>
      <c r="M44" s="4"/>
      <c r="N44" s="4"/>
      <c r="O44" s="4"/>
      <c r="P44" s="4"/>
      <c r="Q44" s="4"/>
    </row>
    <row r="45" spans="1:17" ht="57" hidden="1" customHeight="1" x14ac:dyDescent="0.2">
      <c r="A45" s="305" t="s">
        <v>3401</v>
      </c>
      <c r="B45" s="375" t="s">
        <v>3402</v>
      </c>
      <c r="C45" s="376"/>
      <c r="D45" s="4"/>
      <c r="E45" s="4"/>
      <c r="F45" s="4"/>
      <c r="G45" s="4"/>
      <c r="H45" s="4"/>
      <c r="I45" s="4"/>
      <c r="J45" s="4"/>
      <c r="K45" s="4"/>
      <c r="L45" s="4"/>
      <c r="M45" s="4"/>
      <c r="N45" s="4"/>
      <c r="O45" s="4"/>
      <c r="P45" s="4"/>
      <c r="Q45" s="4"/>
    </row>
    <row r="46" spans="1:17" ht="73.5" hidden="1" customHeight="1" x14ac:dyDescent="0.2">
      <c r="A46" s="305" t="s">
        <v>3403</v>
      </c>
      <c r="B46" s="380" t="s">
        <v>3404</v>
      </c>
      <c r="C46" s="376"/>
      <c r="D46" s="41"/>
      <c r="E46" s="4"/>
      <c r="F46" s="4"/>
      <c r="G46" s="4"/>
      <c r="H46" s="4"/>
      <c r="I46" s="4"/>
      <c r="J46" s="4"/>
      <c r="K46" s="4"/>
      <c r="L46" s="4"/>
      <c r="M46" s="4"/>
      <c r="N46" s="4"/>
      <c r="O46" s="4"/>
      <c r="P46" s="4"/>
      <c r="Q46" s="4"/>
    </row>
    <row r="47" spans="1:17" ht="66" hidden="1" customHeight="1" x14ac:dyDescent="0.2">
      <c r="A47" s="46" t="s">
        <v>3405</v>
      </c>
      <c r="B47" s="381" t="s">
        <v>3406</v>
      </c>
      <c r="C47" s="381"/>
      <c r="D47" s="4"/>
      <c r="E47" s="4"/>
      <c r="F47" s="4"/>
      <c r="G47" s="4"/>
      <c r="H47" s="4"/>
      <c r="I47" s="4"/>
      <c r="J47" s="4"/>
      <c r="K47" s="4"/>
      <c r="L47" s="4"/>
      <c r="M47" s="4"/>
      <c r="N47" s="4"/>
      <c r="O47" s="4"/>
      <c r="P47" s="4"/>
      <c r="Q47" s="4"/>
    </row>
    <row r="48" spans="1:17" ht="123.75" customHeight="1" x14ac:dyDescent="0.2">
      <c r="A48" s="267" t="s">
        <v>3407</v>
      </c>
      <c r="B48" s="379" t="s">
        <v>3408</v>
      </c>
      <c r="C48" s="378"/>
      <c r="D48" s="4"/>
      <c r="E48" s="4"/>
      <c r="F48" s="4"/>
      <c r="G48" s="4"/>
      <c r="H48" s="4"/>
      <c r="I48" s="4"/>
      <c r="J48" s="4"/>
      <c r="K48" s="4"/>
      <c r="L48" s="4"/>
      <c r="M48" s="4"/>
      <c r="N48" s="4"/>
      <c r="O48" s="4"/>
      <c r="P48" s="4"/>
      <c r="Q48" s="4"/>
    </row>
    <row r="49" spans="1:17" ht="34.5" customHeight="1" x14ac:dyDescent="0.2">
      <c r="A49" s="267" t="s">
        <v>3409</v>
      </c>
      <c r="B49" s="377" t="s">
        <v>3410</v>
      </c>
      <c r="C49" s="378"/>
      <c r="D49" s="4"/>
      <c r="E49" s="4"/>
      <c r="F49" s="4"/>
      <c r="G49" s="4"/>
      <c r="H49" s="4"/>
      <c r="I49" s="4"/>
      <c r="J49" s="4"/>
      <c r="K49" s="4"/>
      <c r="L49" s="4"/>
      <c r="M49" s="4"/>
      <c r="N49" s="4"/>
      <c r="O49" s="4"/>
      <c r="P49" s="4"/>
      <c r="Q49" s="4"/>
    </row>
    <row r="50" spans="1:17" ht="34.5" customHeight="1" x14ac:dyDescent="0.2">
      <c r="A50" s="267" t="s">
        <v>3411</v>
      </c>
      <c r="B50" s="377" t="s">
        <v>3412</v>
      </c>
      <c r="C50" s="378"/>
      <c r="D50" s="4"/>
      <c r="E50" s="4"/>
      <c r="F50" s="4"/>
      <c r="G50" s="4"/>
      <c r="H50" s="4"/>
      <c r="I50" s="4"/>
      <c r="J50" s="4"/>
      <c r="K50" s="4"/>
      <c r="L50" s="4"/>
      <c r="M50" s="4"/>
      <c r="N50" s="4"/>
      <c r="O50" s="4"/>
      <c r="P50" s="4"/>
      <c r="Q50" s="4"/>
    </row>
    <row r="51" spans="1:17" ht="31.5" customHeight="1" x14ac:dyDescent="0.2">
      <c r="A51" s="306" t="s">
        <v>3413</v>
      </c>
      <c r="B51" s="375" t="s">
        <v>3414</v>
      </c>
      <c r="C51" s="376"/>
      <c r="D51" s="4"/>
      <c r="E51" s="4"/>
      <c r="F51" s="4"/>
      <c r="G51" s="4"/>
      <c r="H51" s="4"/>
      <c r="I51" s="4"/>
      <c r="J51" s="4"/>
      <c r="K51" s="4"/>
      <c r="L51" s="4"/>
      <c r="M51" s="4"/>
      <c r="N51" s="4"/>
      <c r="O51" s="4"/>
      <c r="P51" s="4"/>
      <c r="Q51" s="4"/>
    </row>
    <row r="52" spans="1:17" ht="31.5" customHeight="1" x14ac:dyDescent="0.2">
      <c r="A52" s="306" t="s">
        <v>3415</v>
      </c>
      <c r="B52" s="375" t="s">
        <v>3416</v>
      </c>
      <c r="C52" s="376"/>
      <c r="D52" s="4"/>
      <c r="E52" s="4"/>
      <c r="F52" s="4"/>
      <c r="G52" s="4"/>
      <c r="H52" s="4"/>
      <c r="I52" s="4"/>
      <c r="J52" s="4"/>
      <c r="K52" s="4"/>
      <c r="L52" s="4"/>
      <c r="M52" s="4"/>
      <c r="N52" s="4"/>
      <c r="O52" s="4"/>
      <c r="P52" s="4"/>
      <c r="Q52" s="4"/>
    </row>
    <row r="53" spans="1:17" ht="31.5" customHeight="1" x14ac:dyDescent="0.2">
      <c r="A53" s="306" t="s">
        <v>3417</v>
      </c>
      <c r="B53" s="386" t="s">
        <v>3418</v>
      </c>
      <c r="C53" s="387"/>
      <c r="D53" s="4"/>
      <c r="E53" s="4"/>
      <c r="F53" s="4"/>
      <c r="G53" s="4"/>
      <c r="H53" s="4"/>
      <c r="I53" s="4"/>
      <c r="J53" s="4"/>
      <c r="K53" s="4"/>
      <c r="L53" s="4"/>
      <c r="M53" s="4"/>
      <c r="N53" s="4"/>
      <c r="O53" s="4"/>
      <c r="P53" s="4"/>
      <c r="Q53" s="4"/>
    </row>
    <row r="54" spans="1:17" ht="31.5" customHeight="1" x14ac:dyDescent="0.2">
      <c r="A54" s="306" t="s">
        <v>3419</v>
      </c>
      <c r="B54" s="386" t="s">
        <v>3420</v>
      </c>
      <c r="C54" s="387"/>
      <c r="D54" s="4"/>
      <c r="E54" s="4"/>
      <c r="F54" s="4"/>
      <c r="G54" s="4"/>
      <c r="H54" s="4"/>
      <c r="I54" s="4"/>
      <c r="J54" s="4"/>
      <c r="K54" s="4"/>
      <c r="L54" s="4"/>
      <c r="M54" s="4"/>
      <c r="N54" s="4"/>
      <c r="O54" s="4"/>
      <c r="P54" s="4"/>
      <c r="Q54" s="4"/>
    </row>
    <row r="55" spans="1:17" ht="54.6" customHeight="1" x14ac:dyDescent="0.2">
      <c r="A55" s="306" t="s">
        <v>3421</v>
      </c>
      <c r="B55" s="386" t="s">
        <v>3422</v>
      </c>
      <c r="C55" s="387"/>
      <c r="D55" s="4"/>
      <c r="E55" s="4"/>
      <c r="F55" s="4"/>
      <c r="G55" s="4"/>
      <c r="H55" s="4"/>
      <c r="I55" s="4"/>
      <c r="J55" s="4"/>
      <c r="K55" s="4"/>
      <c r="L55" s="4"/>
      <c r="M55" s="4"/>
      <c r="N55" s="4"/>
      <c r="O55" s="4"/>
      <c r="P55" s="4"/>
      <c r="Q55" s="4"/>
    </row>
    <row r="56" spans="1:17" ht="54.6" customHeight="1" x14ac:dyDescent="0.2">
      <c r="A56" s="306" t="s">
        <v>3423</v>
      </c>
      <c r="B56" s="386" t="s">
        <v>3424</v>
      </c>
      <c r="C56" s="387"/>
      <c r="D56" s="4"/>
      <c r="E56" s="4"/>
      <c r="F56" s="4"/>
      <c r="G56" s="4"/>
      <c r="H56" s="4"/>
      <c r="I56" s="4"/>
      <c r="J56" s="4"/>
      <c r="K56" s="4"/>
      <c r="L56" s="4"/>
      <c r="M56" s="4"/>
      <c r="N56" s="4"/>
      <c r="O56" s="4"/>
      <c r="P56" s="4"/>
      <c r="Q56" s="4"/>
    </row>
    <row r="57" spans="1:17" ht="54" customHeight="1" x14ac:dyDescent="0.2">
      <c r="A57" s="306" t="s">
        <v>3425</v>
      </c>
      <c r="B57" s="386" t="s">
        <v>3426</v>
      </c>
      <c r="C57" s="387"/>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35724</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79532437.590000018</v>
      </c>
      <c r="I16" s="170">
        <f>'PR-RAS'!E6</f>
        <v>80446583.679999992</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53565476.799999997</v>
      </c>
      <c r="I17" s="170">
        <f>'PR-RAS'!E151</f>
        <v>64580616.219999991</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9796555.0500000119</v>
      </c>
      <c r="I18" s="170">
        <f>'PR-RAS'!E645</f>
        <v>18419562.250000015</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254176969.37</v>
      </c>
      <c r="I20" s="173">
        <f>BILANCA!E7</f>
        <v>256526489.24000001</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78620049.889999986</v>
      </c>
      <c r="I21" s="175">
        <f>BILANCA!E68</f>
        <v>82918104.409999996</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19418468.780000001</v>
      </c>
      <c r="I22" s="175">
        <f>BILANCA!E176</f>
        <v>22998896.66</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313378550.47999996</v>
      </c>
      <c r="I23" s="177">
        <f>BILANCA!E237</f>
        <v>316445696.99000001</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6686586.8499999996</v>
      </c>
      <c r="I24" s="173">
        <f>'RAS-funkcijski'!E5</f>
        <v>7653999.0099999998</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4528528.13</v>
      </c>
      <c r="I25" s="175">
        <f>'RAS-funkcijski'!E35</f>
        <v>4411155.34</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4981123.8899999997</v>
      </c>
      <c r="I27" s="175">
        <f>'RAS-funkcijski'!E114</f>
        <v>6161702.3200000003</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54471421.460000001</v>
      </c>
      <c r="I28" s="179">
        <f>'RAS-funkcijski'!E141</f>
        <v>54895027.390000001</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334503.59000000003</v>
      </c>
      <c r="I29" s="173">
        <f>'P-VRIO'!E5</f>
        <v>4452586.6500000004</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316319</v>
      </c>
      <c r="I30" s="175">
        <f>'P-VRIO'!E22</f>
        <v>4420623.7</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29165.68</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29165.68</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19418468.780000001</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22998896.660000011</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695610.11</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22303286.550000001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56" zoomScaleNormal="100" workbookViewId="0">
      <selection activeCell="D259" sqref="D25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79532437.590000018</v>
      </c>
      <c r="E6" s="51">
        <f>E7+E44+E50+E82+E106+E124+E133+E139</f>
        <v>80446583.679999992</v>
      </c>
      <c r="F6" s="52">
        <f t="shared" ref="F6:F131" si="0">IF(D6&lt;&gt;0,IF(E6/D6&gt;=100,"&gt;&gt;100",E6/D6*100),"-")</f>
        <v>101.14940031728</v>
      </c>
    </row>
    <row r="7" spans="1:25" ht="12.75" customHeight="1" x14ac:dyDescent="0.2">
      <c r="A7" s="53">
        <v>61</v>
      </c>
      <c r="B7" s="294" t="s">
        <v>60</v>
      </c>
      <c r="C7" s="50" t="s">
        <v>61</v>
      </c>
      <c r="D7" s="51">
        <f t="shared" ref="D7:E7" si="1">D8+D17+D23+D29+D37+D40</f>
        <v>45511550.170000017</v>
      </c>
      <c r="E7" s="51">
        <f t="shared" si="1"/>
        <v>49956510.540000007</v>
      </c>
      <c r="F7" s="52">
        <f t="shared" si="0"/>
        <v>109.76666440364404</v>
      </c>
    </row>
    <row r="8" spans="1:25" ht="12.75" customHeight="1" x14ac:dyDescent="0.2">
      <c r="A8" s="53">
        <v>611</v>
      </c>
      <c r="B8" s="85" t="s">
        <v>62</v>
      </c>
      <c r="C8" s="50" t="s">
        <v>63</v>
      </c>
      <c r="D8" s="51">
        <f t="shared" ref="D8:E8" si="2">SUM(D9:D14)-D15-D16</f>
        <v>37193222.150000013</v>
      </c>
      <c r="E8" s="51">
        <f t="shared" si="2"/>
        <v>42908942.620000005</v>
      </c>
      <c r="F8" s="52">
        <f t="shared" si="0"/>
        <v>115.36763996125028</v>
      </c>
    </row>
    <row r="9" spans="1:25" ht="12.75" customHeight="1" x14ac:dyDescent="0.2">
      <c r="A9" s="53">
        <v>6111</v>
      </c>
      <c r="B9" s="85" t="s">
        <v>64</v>
      </c>
      <c r="C9" s="50" t="s">
        <v>65</v>
      </c>
      <c r="D9" s="242">
        <v>32452402.98</v>
      </c>
      <c r="E9" s="242">
        <f>466387.19+624919.49+38551.91+2742.06+4.68-346.25+33330364.65+2010995.34+1484636.46+197905.36+3061.91+0.01</f>
        <v>38159222.809999995</v>
      </c>
      <c r="F9" s="52">
        <f t="shared" si="0"/>
        <v>117.58519957217663</v>
      </c>
    </row>
    <row r="10" spans="1:25" ht="12.75" customHeight="1" x14ac:dyDescent="0.2">
      <c r="A10" s="53">
        <v>6112</v>
      </c>
      <c r="B10" s="85" t="s">
        <v>66</v>
      </c>
      <c r="C10" s="50" t="s">
        <v>67</v>
      </c>
      <c r="D10" s="242">
        <v>1840025.05</v>
      </c>
      <c r="E10" s="242">
        <f>1686133.98+493901.62</f>
        <v>2180035.6</v>
      </c>
      <c r="F10" s="52">
        <f t="shared" si="0"/>
        <v>118.47858266929572</v>
      </c>
    </row>
    <row r="11" spans="1:25" ht="12.75" customHeight="1" x14ac:dyDescent="0.2">
      <c r="A11" s="53">
        <v>6113</v>
      </c>
      <c r="B11" s="85" t="s">
        <v>68</v>
      </c>
      <c r="C11" s="50" t="s">
        <v>69</v>
      </c>
      <c r="D11" s="242">
        <v>2085278.27</v>
      </c>
      <c r="E11" s="242">
        <f>1391618.52+172810.35+71538.17</f>
        <v>1635967.04</v>
      </c>
      <c r="F11" s="52">
        <f t="shared" si="0"/>
        <v>78.453176419471347</v>
      </c>
    </row>
    <row r="12" spans="1:25" ht="12.75" customHeight="1" x14ac:dyDescent="0.2">
      <c r="A12" s="53">
        <v>6114</v>
      </c>
      <c r="B12" s="85" t="s">
        <v>70</v>
      </c>
      <c r="C12" s="50" t="s">
        <v>71</v>
      </c>
      <c r="D12" s="242">
        <v>2997377.27</v>
      </c>
      <c r="E12" s="242">
        <f>188152.79+267512.12+49.25+3127362.01</f>
        <v>3583076.17</v>
      </c>
      <c r="F12" s="52">
        <f t="shared" si="0"/>
        <v>119.54037971336187</v>
      </c>
    </row>
    <row r="13" spans="1:25" ht="12.75" customHeight="1" x14ac:dyDescent="0.2">
      <c r="A13" s="53">
        <v>6115</v>
      </c>
      <c r="B13" s="85" t="s">
        <v>72</v>
      </c>
      <c r="C13" s="50" t="s">
        <v>73</v>
      </c>
      <c r="D13" s="242">
        <v>1457444.6</v>
      </c>
      <c r="E13" s="242">
        <v>1991231.64</v>
      </c>
      <c r="F13" s="52">
        <f t="shared" si="0"/>
        <v>136.62485970307205</v>
      </c>
    </row>
    <row r="14" spans="1:25" ht="12.75" customHeight="1" x14ac:dyDescent="0.2">
      <c r="A14" s="53">
        <v>6116</v>
      </c>
      <c r="B14" s="85" t="s">
        <v>74</v>
      </c>
      <c r="C14" s="50" t="s">
        <v>75</v>
      </c>
      <c r="D14" s="242">
        <v>56.42</v>
      </c>
      <c r="E14" s="242">
        <v>19528.38</v>
      </c>
      <c r="F14" s="52" t="str">
        <f t="shared" si="0"/>
        <v>&gt;&gt;100</v>
      </c>
    </row>
    <row r="15" spans="1:25" ht="12.75" customHeight="1" x14ac:dyDescent="0.2">
      <c r="A15" s="53">
        <v>6117</v>
      </c>
      <c r="B15" s="85" t="s">
        <v>76</v>
      </c>
      <c r="C15" s="50" t="s">
        <v>77</v>
      </c>
      <c r="D15" s="242">
        <v>3639362.44</v>
      </c>
      <c r="E15" s="242">
        <v>4660119.0199999996</v>
      </c>
      <c r="F15" s="52">
        <f t="shared" si="0"/>
        <v>128.0476758451131</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7356555.1800000006</v>
      </c>
      <c r="E23" s="51">
        <f t="shared" si="4"/>
        <v>5955324.5699999994</v>
      </c>
      <c r="F23" s="52">
        <f t="shared" si="0"/>
        <v>80.952625573862662</v>
      </c>
    </row>
    <row r="24" spans="1:6" ht="12.75" customHeight="1" x14ac:dyDescent="0.2">
      <c r="A24" s="53">
        <v>6131</v>
      </c>
      <c r="B24" s="85" t="s">
        <v>94</v>
      </c>
      <c r="C24" s="50" t="s">
        <v>95</v>
      </c>
      <c r="D24" s="242">
        <v>529581.94999999995</v>
      </c>
      <c r="E24" s="242">
        <v>619524.80000000005</v>
      </c>
      <c r="F24" s="52">
        <f t="shared" si="0"/>
        <v>116.98374538633729</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6826973.2300000004</v>
      </c>
      <c r="E27" s="242">
        <v>5335799.7699999996</v>
      </c>
      <c r="F27" s="52">
        <f t="shared" si="0"/>
        <v>78.157619639589527</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961207.34</v>
      </c>
      <c r="E29" s="51">
        <f t="shared" si="5"/>
        <v>1092243.3499999999</v>
      </c>
      <c r="F29" s="52">
        <f t="shared" si="0"/>
        <v>113.63243959414623</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961087.15</v>
      </c>
      <c r="E31" s="242">
        <v>1091271.67</v>
      </c>
      <c r="F31" s="52">
        <f t="shared" si="0"/>
        <v>113.54554787253164</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120.19</v>
      </c>
      <c r="E33" s="242">
        <v>971.68</v>
      </c>
      <c r="F33" s="52">
        <f t="shared" si="0"/>
        <v>808.45328230302016</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565.5</v>
      </c>
      <c r="E40" s="51">
        <f t="shared" si="7"/>
        <v>0</v>
      </c>
      <c r="F40" s="52">
        <f t="shared" si="0"/>
        <v>0</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565.5</v>
      </c>
      <c r="E43" s="242">
        <v>0</v>
      </c>
      <c r="F43" s="52">
        <f t="shared" si="0"/>
        <v>0</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11855300.949999999</v>
      </c>
      <c r="E50" s="51">
        <f>E51+E54+E59+E62+E65+E68+E71+E74+E77</f>
        <v>6891820.8399999999</v>
      </c>
      <c r="F50" s="52">
        <f t="shared" si="0"/>
        <v>58.132820660280245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387021.79</v>
      </c>
      <c r="E54" s="51">
        <f t="shared" si="11"/>
        <v>73350.25</v>
      </c>
      <c r="F54" s="52">
        <f t="shared" si="0"/>
        <v>18.952485853574291</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387021.79</v>
      </c>
      <c r="E57" s="242">
        <v>73350.25</v>
      </c>
      <c r="F57" s="52">
        <f t="shared" si="0"/>
        <v>18.952485853574291</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1283787.25</v>
      </c>
      <c r="E59" s="51">
        <f t="shared" si="12"/>
        <v>2047559.07</v>
      </c>
      <c r="F59" s="52">
        <f t="shared" si="0"/>
        <v>159.49364429347622</v>
      </c>
    </row>
    <row r="60" spans="1:6" ht="24" x14ac:dyDescent="0.2">
      <c r="A60" s="53">
        <v>6331</v>
      </c>
      <c r="B60" s="86" t="s">
        <v>166</v>
      </c>
      <c r="C60" s="50" t="s">
        <v>167</v>
      </c>
      <c r="D60" s="242">
        <v>855426.12</v>
      </c>
      <c r="E60" s="242">
        <f>2047559.07-4569.19-111197.49-400000</f>
        <v>1531792.3900000001</v>
      </c>
      <c r="F60" s="52">
        <f t="shared" si="0"/>
        <v>179.06775982009998</v>
      </c>
    </row>
    <row r="61" spans="1:6" ht="24" x14ac:dyDescent="0.2">
      <c r="A61" s="53">
        <v>6332</v>
      </c>
      <c r="B61" s="86" t="s">
        <v>168</v>
      </c>
      <c r="C61" s="50" t="s">
        <v>169</v>
      </c>
      <c r="D61" s="242">
        <v>428361.13</v>
      </c>
      <c r="E61" s="242">
        <f>4569.19+111197.49+400000</f>
        <v>515766.68</v>
      </c>
      <c r="F61" s="52">
        <f t="shared" si="0"/>
        <v>120.40464082256949</v>
      </c>
    </row>
    <row r="62" spans="1:6" ht="12.75" customHeight="1" x14ac:dyDescent="0.2">
      <c r="A62" s="53">
        <v>634</v>
      </c>
      <c r="B62" s="85" t="s">
        <v>170</v>
      </c>
      <c r="C62" s="50" t="s">
        <v>171</v>
      </c>
      <c r="D62" s="51">
        <f t="shared" ref="D62:E62" si="13">SUM(D63:D64)</f>
        <v>1359219.54</v>
      </c>
      <c r="E62" s="51">
        <f t="shared" si="13"/>
        <v>727339.76</v>
      </c>
      <c r="F62" s="52">
        <f t="shared" si="0"/>
        <v>53.511573266523229</v>
      </c>
    </row>
    <row r="63" spans="1:6" ht="12.75" customHeight="1" x14ac:dyDescent="0.2">
      <c r="A63" s="53">
        <v>6341</v>
      </c>
      <c r="B63" s="85" t="s">
        <v>172</v>
      </c>
      <c r="C63" s="50" t="s">
        <v>173</v>
      </c>
      <c r="D63" s="242">
        <v>559219.54</v>
      </c>
      <c r="E63" s="242">
        <f>727339.76-117581.89</f>
        <v>609757.87</v>
      </c>
      <c r="F63" s="52">
        <f t="shared" si="0"/>
        <v>109.03729687270942</v>
      </c>
    </row>
    <row r="64" spans="1:6" ht="12.75" customHeight="1" x14ac:dyDescent="0.2">
      <c r="A64" s="53">
        <v>6342</v>
      </c>
      <c r="B64" s="85" t="s">
        <v>174</v>
      </c>
      <c r="C64" s="50" t="s">
        <v>175</v>
      </c>
      <c r="D64" s="242">
        <v>800000</v>
      </c>
      <c r="E64" s="242">
        <v>117581.89</v>
      </c>
      <c r="F64" s="52">
        <f t="shared" si="0"/>
        <v>14.697736249999998</v>
      </c>
    </row>
    <row r="65" spans="1:6" ht="12.75" customHeight="1" x14ac:dyDescent="0.2">
      <c r="A65" s="53">
        <v>635</v>
      </c>
      <c r="B65" s="85" t="s">
        <v>176</v>
      </c>
      <c r="C65" s="50" t="s">
        <v>177</v>
      </c>
      <c r="D65" s="51">
        <f t="shared" ref="D65:E65" si="14">SUM(D66:D67)</f>
        <v>1914639.51</v>
      </c>
      <c r="E65" s="51">
        <f t="shared" si="14"/>
        <v>1645043.57</v>
      </c>
      <c r="F65" s="52">
        <f t="shared" si="0"/>
        <v>85.919232388555486</v>
      </c>
    </row>
    <row r="66" spans="1:6" ht="12.75" customHeight="1" x14ac:dyDescent="0.2">
      <c r="A66" s="53">
        <v>6351</v>
      </c>
      <c r="B66" s="85" t="s">
        <v>178</v>
      </c>
      <c r="C66" s="50" t="s">
        <v>179</v>
      </c>
      <c r="D66" s="242">
        <v>1639645.27</v>
      </c>
      <c r="E66" s="242">
        <f>194454.53+1163203.11</f>
        <v>1357657.6400000001</v>
      </c>
      <c r="F66" s="52">
        <f t="shared" si="0"/>
        <v>82.801912391696774</v>
      </c>
    </row>
    <row r="67" spans="1:6" ht="12.75" customHeight="1" x14ac:dyDescent="0.2">
      <c r="A67" s="53">
        <v>6352</v>
      </c>
      <c r="B67" s="85" t="s">
        <v>180</v>
      </c>
      <c r="C67" s="50" t="s">
        <v>181</v>
      </c>
      <c r="D67" s="242">
        <v>274994.24</v>
      </c>
      <c r="E67" s="242">
        <v>287385.93</v>
      </c>
      <c r="F67" s="52">
        <f t="shared" si="0"/>
        <v>104.50616347455133</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6910632.8600000003</v>
      </c>
      <c r="E74" s="51">
        <f t="shared" si="17"/>
        <v>2398528.19</v>
      </c>
      <c r="F74" s="52">
        <f t="shared" si="0"/>
        <v>34.707793607197935</v>
      </c>
    </row>
    <row r="75" spans="1:6" ht="12.75" customHeight="1" x14ac:dyDescent="0.2">
      <c r="A75" s="53" t="s">
        <v>196</v>
      </c>
      <c r="B75" s="85" t="s">
        <v>197</v>
      </c>
      <c r="C75" s="50" t="s">
        <v>196</v>
      </c>
      <c r="D75" s="242">
        <v>1797708.62</v>
      </c>
      <c r="E75" s="242">
        <f>2398528.19-E76</f>
        <v>1283752.93</v>
      </c>
      <c r="F75" s="52">
        <f t="shared" si="0"/>
        <v>71.410512010561519</v>
      </c>
    </row>
    <row r="76" spans="1:6" ht="12.75" customHeight="1" x14ac:dyDescent="0.2">
      <c r="A76" s="53" t="s">
        <v>198</v>
      </c>
      <c r="B76" s="85" t="s">
        <v>199</v>
      </c>
      <c r="C76" s="50" t="s">
        <v>198</v>
      </c>
      <c r="D76" s="242">
        <v>5112924.24</v>
      </c>
      <c r="E76" s="242">
        <f>21452.99+527085.12+6649.87+559587.28</f>
        <v>1114775.26</v>
      </c>
      <c r="F76" s="52">
        <f t="shared" si="0"/>
        <v>21.803085820806135</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5065112.25</v>
      </c>
      <c r="E82" s="51">
        <f t="shared" si="19"/>
        <v>5603228.2599999998</v>
      </c>
      <c r="F82" s="52">
        <f t="shared" si="0"/>
        <v>110.62397008082101</v>
      </c>
    </row>
    <row r="83" spans="1:6" ht="12.75" customHeight="1" x14ac:dyDescent="0.2">
      <c r="A83" s="53">
        <v>641</v>
      </c>
      <c r="B83" s="85" t="s">
        <v>212</v>
      </c>
      <c r="C83" s="50" t="s">
        <v>213</v>
      </c>
      <c r="D83" s="51">
        <f t="shared" ref="D83:E83" si="20">SUM(D84:D90)</f>
        <v>756246.10000000009</v>
      </c>
      <c r="E83" s="51">
        <f t="shared" si="20"/>
        <v>1230972.44</v>
      </c>
      <c r="F83" s="52">
        <f t="shared" si="0"/>
        <v>162.77405463644703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34232.93</v>
      </c>
      <c r="E85" s="242">
        <v>426477.83</v>
      </c>
      <c r="F85" s="52">
        <f t="shared" si="0"/>
        <v>1245.8116497769838</v>
      </c>
    </row>
    <row r="86" spans="1:6" ht="12.75" customHeight="1" x14ac:dyDescent="0.2">
      <c r="A86" s="53">
        <v>6414</v>
      </c>
      <c r="B86" s="85" t="s">
        <v>218</v>
      </c>
      <c r="C86" s="50" t="s">
        <v>219</v>
      </c>
      <c r="D86" s="242">
        <v>722013.17</v>
      </c>
      <c r="E86" s="242">
        <v>167733.35999999999</v>
      </c>
      <c r="F86" s="52">
        <f t="shared" si="0"/>
        <v>23.23134355014604</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v>636761.25</v>
      </c>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4308866.1499999994</v>
      </c>
      <c r="E91" s="51">
        <f t="shared" si="21"/>
        <v>4372255.82</v>
      </c>
      <c r="F91" s="52">
        <f t="shared" si="0"/>
        <v>101.47114502500851</v>
      </c>
    </row>
    <row r="92" spans="1:6" ht="12.75" customHeight="1" x14ac:dyDescent="0.2">
      <c r="A92" s="53">
        <v>6421</v>
      </c>
      <c r="B92" s="85" t="s">
        <v>230</v>
      </c>
      <c r="C92" s="50" t="s">
        <v>231</v>
      </c>
      <c r="D92" s="242">
        <v>222273.71</v>
      </c>
      <c r="E92" s="242">
        <f>109841.47+110677.11+39097.1+721.34+14816.44</f>
        <v>275153.46000000002</v>
      </c>
      <c r="F92" s="52">
        <f t="shared" si="0"/>
        <v>123.79037538897425</v>
      </c>
    </row>
    <row r="93" spans="1:6" ht="12.75" customHeight="1" x14ac:dyDescent="0.2">
      <c r="A93" s="53">
        <v>6422</v>
      </c>
      <c r="B93" s="85" t="s">
        <v>232</v>
      </c>
      <c r="C93" s="50" t="s">
        <v>233</v>
      </c>
      <c r="D93" s="242">
        <v>3659050.61</v>
      </c>
      <c r="E93" s="242">
        <f>846.78+106054.02+2292559.85+67005.81+10683.82+764326.28+43308.95+118299.18+278841.94-24600.65</f>
        <v>3657325.98</v>
      </c>
      <c r="F93" s="52">
        <f t="shared" si="0"/>
        <v>99.952866735560136</v>
      </c>
    </row>
    <row r="94" spans="1:6" ht="12.75" customHeight="1" x14ac:dyDescent="0.2">
      <c r="A94" s="53">
        <v>6423</v>
      </c>
      <c r="B94" s="85" t="s">
        <v>234</v>
      </c>
      <c r="C94" s="50" t="s">
        <v>235</v>
      </c>
      <c r="D94" s="242">
        <v>356880.74</v>
      </c>
      <c r="E94" s="242">
        <f>75325.78+7114.8+283992.97+0</f>
        <v>366433.55</v>
      </c>
      <c r="F94" s="52">
        <f t="shared" si="0"/>
        <v>102.67675134275949</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70661.09</v>
      </c>
      <c r="E97" s="242">
        <f>41766.48+7799.46+23776.89</f>
        <v>73342.83</v>
      </c>
      <c r="F97" s="52">
        <f t="shared" si="0"/>
        <v>103.79521459405736</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16590874.330000002</v>
      </c>
      <c r="E106" s="51">
        <f t="shared" si="23"/>
        <v>17372411.759999998</v>
      </c>
      <c r="F106" s="52">
        <f t="shared" si="0"/>
        <v>104.7106464340267</v>
      </c>
    </row>
    <row r="107" spans="1:6" ht="12.75" customHeight="1" x14ac:dyDescent="0.2">
      <c r="A107" s="53">
        <v>651</v>
      </c>
      <c r="B107" s="85" t="s">
        <v>260</v>
      </c>
      <c r="C107" s="50" t="s">
        <v>261</v>
      </c>
      <c r="D107" s="51">
        <f t="shared" ref="D107:E107" si="24">SUM(D108:D111)</f>
        <v>813273.3</v>
      </c>
      <c r="E107" s="51">
        <f t="shared" si="24"/>
        <v>797218.78</v>
      </c>
      <c r="F107" s="52">
        <f t="shared" si="0"/>
        <v>98.025937898121086</v>
      </c>
    </row>
    <row r="108" spans="1:6" ht="12.75" customHeight="1" x14ac:dyDescent="0.2">
      <c r="A108" s="53">
        <v>6511</v>
      </c>
      <c r="B108" s="85" t="s">
        <v>262</v>
      </c>
      <c r="C108" s="50" t="s">
        <v>263</v>
      </c>
      <c r="D108" s="242">
        <v>35237.96</v>
      </c>
      <c r="E108" s="242">
        <v>27329.98</v>
      </c>
      <c r="F108" s="52">
        <f t="shared" si="0"/>
        <v>77.558349007717823</v>
      </c>
    </row>
    <row r="109" spans="1:6" ht="12.75" customHeight="1" x14ac:dyDescent="0.2">
      <c r="A109" s="53">
        <v>6512</v>
      </c>
      <c r="B109" s="85" t="s">
        <v>264</v>
      </c>
      <c r="C109" s="50" t="s">
        <v>265</v>
      </c>
      <c r="D109" s="242">
        <v>282864.28000000003</v>
      </c>
      <c r="E109" s="242">
        <f>150298.46+1356.18+27372.79</f>
        <v>179027.43</v>
      </c>
      <c r="F109" s="52">
        <f t="shared" si="0"/>
        <v>63.290928780403085</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495171.06</v>
      </c>
      <c r="E111" s="242">
        <f>474959.75+3506.43+44994.92+63740.61+3659.66</f>
        <v>590861.37</v>
      </c>
      <c r="F111" s="52">
        <f t="shared" si="0"/>
        <v>119.32469761055906</v>
      </c>
    </row>
    <row r="112" spans="1:6" ht="12.75" customHeight="1" x14ac:dyDescent="0.2">
      <c r="A112" s="53">
        <v>652</v>
      </c>
      <c r="B112" s="85" t="s">
        <v>270</v>
      </c>
      <c r="C112" s="50" t="s">
        <v>271</v>
      </c>
      <c r="D112" s="51">
        <f t="shared" ref="D112:E112" si="25">SUM(D113:D119)</f>
        <v>311771.65999999997</v>
      </c>
      <c r="E112" s="51">
        <f t="shared" si="25"/>
        <v>458705.79999999993</v>
      </c>
      <c r="F112" s="52">
        <f t="shared" si="0"/>
        <v>147.12876725228969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21266.16</v>
      </c>
      <c r="E114" s="242">
        <v>19254.27</v>
      </c>
      <c r="F114" s="52">
        <f t="shared" si="0"/>
        <v>90.539476802582129</v>
      </c>
    </row>
    <row r="115" spans="1:6" ht="12.75" customHeight="1" x14ac:dyDescent="0.2">
      <c r="A115" s="53">
        <v>6524</v>
      </c>
      <c r="B115" s="85" t="s">
        <v>276</v>
      </c>
      <c r="C115" s="50" t="s">
        <v>277</v>
      </c>
      <c r="D115" s="242">
        <v>98.57</v>
      </c>
      <c r="E115" s="242">
        <v>500.96</v>
      </c>
      <c r="F115" s="52">
        <f t="shared" si="0"/>
        <v>508.22765547326776</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290406.93</v>
      </c>
      <c r="E117" s="242">
        <f>5848.74+329788.31+5388.48+20474.07+21.97+60480.48+1424+15524.52</f>
        <v>438950.56999999995</v>
      </c>
      <c r="F117" s="52">
        <f t="shared" si="0"/>
        <v>151.15017055550291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15465829.370000001</v>
      </c>
      <c r="E120" s="51">
        <f t="shared" si="26"/>
        <v>16116487.18</v>
      </c>
      <c r="F120" s="52">
        <f t="shared" si="0"/>
        <v>104.20706704072475</v>
      </c>
    </row>
    <row r="121" spans="1:6" ht="12.75" customHeight="1" x14ac:dyDescent="0.2">
      <c r="A121" s="53">
        <v>6531</v>
      </c>
      <c r="B121" s="85" t="s">
        <v>288</v>
      </c>
      <c r="C121" s="50" t="s">
        <v>289</v>
      </c>
      <c r="D121" s="242">
        <v>6706126.3200000003</v>
      </c>
      <c r="E121" s="242">
        <f>6885692.73+272374.55</f>
        <v>7158067.2800000003</v>
      </c>
      <c r="F121" s="52">
        <f t="shared" si="0"/>
        <v>106.73922527603088</v>
      </c>
    </row>
    <row r="122" spans="1:6" ht="12.75" customHeight="1" x14ac:dyDescent="0.2">
      <c r="A122" s="53">
        <v>6532</v>
      </c>
      <c r="B122" s="85" t="s">
        <v>290</v>
      </c>
      <c r="C122" s="50" t="s">
        <v>291</v>
      </c>
      <c r="D122" s="242">
        <v>8759703.0500000007</v>
      </c>
      <c r="E122" s="242">
        <v>8958419.9000000004</v>
      </c>
      <c r="F122" s="52">
        <f t="shared" si="0"/>
        <v>102.26853409146102</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261211.61</v>
      </c>
      <c r="E124" s="51">
        <f t="shared" si="27"/>
        <v>340083.46</v>
      </c>
      <c r="F124" s="52">
        <f t="shared" si="0"/>
        <v>130.19461883796055</v>
      </c>
    </row>
    <row r="125" spans="1:6" ht="12.75" customHeight="1" x14ac:dyDescent="0.2">
      <c r="A125" s="53">
        <v>661</v>
      </c>
      <c r="B125" s="86" t="s">
        <v>296</v>
      </c>
      <c r="C125" s="50" t="s">
        <v>297</v>
      </c>
      <c r="D125" s="51">
        <f t="shared" ref="D125:E125" si="28">SUM(D126:D127)</f>
        <v>245086.61</v>
      </c>
      <c r="E125" s="51">
        <f t="shared" si="28"/>
        <v>333083.46000000002</v>
      </c>
      <c r="F125" s="52">
        <f t="shared" si="0"/>
        <v>135.90438906474736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245086.61</v>
      </c>
      <c r="E127" s="242">
        <v>333083.46000000002</v>
      </c>
      <c r="F127" s="52">
        <f t="shared" si="0"/>
        <v>135.90438906474736</v>
      </c>
    </row>
    <row r="128" spans="1:6" ht="24" x14ac:dyDescent="0.2">
      <c r="A128" s="53">
        <v>663</v>
      </c>
      <c r="B128" s="231" t="s">
        <v>302</v>
      </c>
      <c r="C128" s="50" t="s">
        <v>303</v>
      </c>
      <c r="D128" s="51">
        <f t="shared" ref="D128:E128" si="29">SUM(D129:D132)</f>
        <v>16125</v>
      </c>
      <c r="E128" s="51">
        <f t="shared" si="29"/>
        <v>7000</v>
      </c>
      <c r="F128" s="52">
        <f t="shared" si="0"/>
        <v>43.410852713178294</v>
      </c>
    </row>
    <row r="129" spans="1:6" ht="12.75" customHeight="1" x14ac:dyDescent="0.2">
      <c r="A129" s="53">
        <v>6631</v>
      </c>
      <c r="B129" s="86" t="s">
        <v>304</v>
      </c>
      <c r="C129" s="50" t="s">
        <v>305</v>
      </c>
      <c r="D129" s="242">
        <v>0</v>
      </c>
      <c r="E129" s="242">
        <v>7000</v>
      </c>
      <c r="F129" s="52" t="str">
        <f t="shared" si="0"/>
        <v>-</v>
      </c>
    </row>
    <row r="130" spans="1:6" ht="12.75" customHeight="1" x14ac:dyDescent="0.2">
      <c r="A130" s="53">
        <v>6632</v>
      </c>
      <c r="B130" s="232" t="s">
        <v>306</v>
      </c>
      <c r="C130" s="50" t="s">
        <v>307</v>
      </c>
      <c r="D130" s="242">
        <v>16125</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248388.28000000003</v>
      </c>
      <c r="E139" s="51">
        <f t="shared" si="33"/>
        <v>282528.82</v>
      </c>
      <c r="F139" s="52">
        <f t="shared" si="31"/>
        <v>113.74482725191382</v>
      </c>
    </row>
    <row r="140" spans="1:6" ht="12.75" customHeight="1" x14ac:dyDescent="0.2">
      <c r="A140" s="53">
        <v>681</v>
      </c>
      <c r="B140" s="85" t="s">
        <v>326</v>
      </c>
      <c r="C140" s="50" t="s">
        <v>327</v>
      </c>
      <c r="D140" s="51">
        <f t="shared" ref="D140:E140" si="34">SUM(D141:D149)</f>
        <v>214157.17</v>
      </c>
      <c r="E140" s="51">
        <f t="shared" si="34"/>
        <v>211778.11</v>
      </c>
      <c r="F140" s="52">
        <f t="shared" si="31"/>
        <v>98.889105604075723</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214157.17</v>
      </c>
      <c r="E149" s="242">
        <v>211778.11</v>
      </c>
      <c r="F149" s="52">
        <f t="shared" si="31"/>
        <v>98.889105604075723</v>
      </c>
    </row>
    <row r="150" spans="1:6" ht="12.75" customHeight="1" x14ac:dyDescent="0.2">
      <c r="A150" s="53">
        <v>683</v>
      </c>
      <c r="B150" s="85" t="s">
        <v>346</v>
      </c>
      <c r="C150" s="50" t="s">
        <v>347</v>
      </c>
      <c r="D150" s="242">
        <v>34231.11</v>
      </c>
      <c r="E150" s="242">
        <v>70750.710000000006</v>
      </c>
      <c r="F150" s="52">
        <f t="shared" si="31"/>
        <v>206.68540985086375</v>
      </c>
    </row>
    <row r="151" spans="1:6" ht="12.75" customHeight="1" x14ac:dyDescent="0.2">
      <c r="A151" s="53">
        <v>3</v>
      </c>
      <c r="B151" s="85" t="s">
        <v>348</v>
      </c>
      <c r="C151" s="50" t="s">
        <v>56</v>
      </c>
      <c r="D151" s="51">
        <f t="shared" ref="D151:E151" si="35">D152+D163+D196+D215+D224+D252+D263</f>
        <v>53565476.799999997</v>
      </c>
      <c r="E151" s="51">
        <f t="shared" si="35"/>
        <v>64580616.219999991</v>
      </c>
      <c r="F151" s="52">
        <f t="shared" si="31"/>
        <v>120.56387822538713</v>
      </c>
    </row>
    <row r="152" spans="1:6" ht="12.75" customHeight="1" x14ac:dyDescent="0.2">
      <c r="A152" s="53">
        <v>31</v>
      </c>
      <c r="B152" s="85" t="s">
        <v>349</v>
      </c>
      <c r="C152" s="50" t="s">
        <v>350</v>
      </c>
      <c r="D152" s="51">
        <f t="shared" ref="D152:E152" si="36">D153+D158+D159</f>
        <v>4164893.58</v>
      </c>
      <c r="E152" s="51">
        <f t="shared" si="36"/>
        <v>4868255.6100000003</v>
      </c>
      <c r="F152" s="52">
        <f t="shared" si="31"/>
        <v>116.88787519992287</v>
      </c>
    </row>
    <row r="153" spans="1:6" ht="12.75" customHeight="1" x14ac:dyDescent="0.2">
      <c r="A153" s="53">
        <v>311</v>
      </c>
      <c r="B153" s="85" t="s">
        <v>351</v>
      </c>
      <c r="C153" s="50" t="s">
        <v>352</v>
      </c>
      <c r="D153" s="51">
        <f t="shared" ref="D153:E153" si="37">SUM(D154:D157)</f>
        <v>3466363.58</v>
      </c>
      <c r="E153" s="51">
        <f t="shared" si="37"/>
        <v>3930727.44</v>
      </c>
      <c r="F153" s="52">
        <f t="shared" si="31"/>
        <v>113.39628256768148</v>
      </c>
    </row>
    <row r="154" spans="1:6" ht="12.75" customHeight="1" x14ac:dyDescent="0.2">
      <c r="A154" s="53">
        <v>3111</v>
      </c>
      <c r="B154" s="85" t="s">
        <v>353</v>
      </c>
      <c r="C154" s="50" t="s">
        <v>354</v>
      </c>
      <c r="D154" s="242">
        <v>3466363.58</v>
      </c>
      <c r="E154" s="242">
        <v>3930727.44</v>
      </c>
      <c r="F154" s="52">
        <f t="shared" si="31"/>
        <v>113.39628256768148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142251.89000000001</v>
      </c>
      <c r="E158" s="242">
        <v>302127.34999999998</v>
      </c>
      <c r="F158" s="52">
        <f t="shared" si="31"/>
        <v>212.38898829393403</v>
      </c>
    </row>
    <row r="159" spans="1:6" ht="12.75" customHeight="1" x14ac:dyDescent="0.2">
      <c r="A159" s="53">
        <v>313</v>
      </c>
      <c r="B159" s="85" t="s">
        <v>363</v>
      </c>
      <c r="C159" s="50" t="s">
        <v>364</v>
      </c>
      <c r="D159" s="51">
        <f t="shared" ref="D159:E159" si="38">SUM(D160:D162)</f>
        <v>556278.11</v>
      </c>
      <c r="E159" s="51">
        <f t="shared" si="38"/>
        <v>635400.81999999995</v>
      </c>
      <c r="F159" s="52">
        <f t="shared" si="31"/>
        <v>114.2235886290762</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556278.11</v>
      </c>
      <c r="E161" s="242">
        <v>635400.81999999995</v>
      </c>
      <c r="F161" s="52">
        <f t="shared" si="31"/>
        <v>114.2235886290762</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12137465.830000004</v>
      </c>
      <c r="E163" s="51">
        <f t="shared" si="39"/>
        <v>13416016.280000001</v>
      </c>
      <c r="F163" s="52">
        <f t="shared" si="31"/>
        <v>110.53391595830344</v>
      </c>
    </row>
    <row r="164" spans="1:6" ht="12.75" customHeight="1" x14ac:dyDescent="0.2">
      <c r="A164" s="53">
        <v>321</v>
      </c>
      <c r="B164" s="85" t="s">
        <v>372</v>
      </c>
      <c r="C164" s="50" t="s">
        <v>373</v>
      </c>
      <c r="D164" s="51">
        <f t="shared" ref="D164:E164" si="40">SUM(D165:D168)</f>
        <v>160113.13999999998</v>
      </c>
      <c r="E164" s="51">
        <f t="shared" si="40"/>
        <v>170010.36</v>
      </c>
      <c r="F164" s="52">
        <f t="shared" si="31"/>
        <v>106.18139148354719</v>
      </c>
    </row>
    <row r="165" spans="1:6" ht="12.75" customHeight="1" x14ac:dyDescent="0.2">
      <c r="A165" s="53">
        <v>3211</v>
      </c>
      <c r="B165" s="85" t="s">
        <v>374</v>
      </c>
      <c r="C165" s="50" t="s">
        <v>375</v>
      </c>
      <c r="D165" s="242">
        <v>51457.42</v>
      </c>
      <c r="E165" s="242">
        <v>67982.87</v>
      </c>
      <c r="F165" s="52">
        <f t="shared" si="31"/>
        <v>132.11480482309449</v>
      </c>
    </row>
    <row r="166" spans="1:6" ht="12.75" customHeight="1" x14ac:dyDescent="0.2">
      <c r="A166" s="53">
        <v>3212</v>
      </c>
      <c r="B166" s="85" t="s">
        <v>376</v>
      </c>
      <c r="C166" s="50" t="s">
        <v>377</v>
      </c>
      <c r="D166" s="242">
        <v>97472.04</v>
      </c>
      <c r="E166" s="242">
        <v>92002.559999999998</v>
      </c>
      <c r="F166" s="52">
        <f t="shared" si="31"/>
        <v>94.388667765648492</v>
      </c>
    </row>
    <row r="167" spans="1:6" ht="12.75" customHeight="1" x14ac:dyDescent="0.2">
      <c r="A167" s="53">
        <v>3213</v>
      </c>
      <c r="B167" s="85" t="s">
        <v>378</v>
      </c>
      <c r="C167" s="50" t="s">
        <v>379</v>
      </c>
      <c r="D167" s="242">
        <v>11183.68</v>
      </c>
      <c r="E167" s="242">
        <v>10024.93</v>
      </c>
      <c r="F167" s="52">
        <f t="shared" si="31"/>
        <v>89.638920283842168</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314913.07999999996</v>
      </c>
      <c r="E169" s="51">
        <f t="shared" si="41"/>
        <v>1435367.6099999999</v>
      </c>
      <c r="F169" s="52">
        <f t="shared" si="31"/>
        <v>455.79802845915458</v>
      </c>
    </row>
    <row r="170" spans="1:6" ht="12.75" customHeight="1" x14ac:dyDescent="0.2">
      <c r="A170" s="53">
        <v>3221</v>
      </c>
      <c r="B170" s="85" t="s">
        <v>384</v>
      </c>
      <c r="C170" s="50" t="s">
        <v>385</v>
      </c>
      <c r="D170" s="242">
        <v>69874.09</v>
      </c>
      <c r="E170" s="242">
        <v>72329.87</v>
      </c>
      <c r="F170" s="52">
        <f t="shared" si="31"/>
        <v>103.5145788660718</v>
      </c>
    </row>
    <row r="171" spans="1:6" ht="12.75" customHeight="1" x14ac:dyDescent="0.2">
      <c r="A171" s="53">
        <v>3222</v>
      </c>
      <c r="B171" s="85" t="s">
        <v>386</v>
      </c>
      <c r="C171" s="50" t="s">
        <v>387</v>
      </c>
      <c r="D171" s="242">
        <v>291.67</v>
      </c>
      <c r="E171" s="242"/>
      <c r="F171" s="52">
        <f t="shared" si="31"/>
        <v>0</v>
      </c>
    </row>
    <row r="172" spans="1:6" ht="12.75" customHeight="1" x14ac:dyDescent="0.2">
      <c r="A172" s="53">
        <v>3223</v>
      </c>
      <c r="B172" s="85" t="s">
        <v>388</v>
      </c>
      <c r="C172" s="50" t="s">
        <v>389</v>
      </c>
      <c r="D172" s="242">
        <v>230561.79</v>
      </c>
      <c r="E172" s="242">
        <v>1343076.26</v>
      </c>
      <c r="F172" s="52">
        <f t="shared" si="31"/>
        <v>582.52334873007362</v>
      </c>
    </row>
    <row r="173" spans="1:6" ht="12.75" customHeight="1" x14ac:dyDescent="0.2">
      <c r="A173" s="53">
        <v>3224</v>
      </c>
      <c r="B173" s="85" t="s">
        <v>390</v>
      </c>
      <c r="C173" s="50" t="s">
        <v>391</v>
      </c>
      <c r="D173" s="242">
        <v>3013.23</v>
      </c>
      <c r="E173" s="242">
        <v>5380.01</v>
      </c>
      <c r="F173" s="52">
        <f t="shared" si="31"/>
        <v>178.54627758252772</v>
      </c>
    </row>
    <row r="174" spans="1:6" ht="12.75" customHeight="1" x14ac:dyDescent="0.2">
      <c r="A174" s="53">
        <v>3225</v>
      </c>
      <c r="B174" s="85" t="s">
        <v>392</v>
      </c>
      <c r="C174" s="50" t="s">
        <v>393</v>
      </c>
      <c r="D174" s="242">
        <v>5758.04</v>
      </c>
      <c r="E174" s="242">
        <v>7266.77</v>
      </c>
      <c r="F174" s="52">
        <f t="shared" si="31"/>
        <v>126.20214517439963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5414.26</v>
      </c>
      <c r="E176" s="242">
        <v>7314.7</v>
      </c>
      <c r="F176" s="52">
        <f t="shared" si="31"/>
        <v>135.10064163893125</v>
      </c>
    </row>
    <row r="177" spans="1:6" ht="12.75" customHeight="1" x14ac:dyDescent="0.2">
      <c r="A177" s="53">
        <v>323</v>
      </c>
      <c r="B177" s="85" t="s">
        <v>398</v>
      </c>
      <c r="C177" s="50" t="s">
        <v>399</v>
      </c>
      <c r="D177" s="51">
        <f t="shared" ref="D177:E177" si="42">SUM(D178:D186)</f>
        <v>11181356.620000003</v>
      </c>
      <c r="E177" s="51">
        <f t="shared" si="42"/>
        <v>10843275.790000003</v>
      </c>
      <c r="F177" s="52">
        <f t="shared" si="31"/>
        <v>96.976388094130925</v>
      </c>
    </row>
    <row r="178" spans="1:6" ht="12.75" customHeight="1" x14ac:dyDescent="0.2">
      <c r="A178" s="53">
        <v>3231</v>
      </c>
      <c r="B178" s="85" t="s">
        <v>400</v>
      </c>
      <c r="C178" s="50" t="s">
        <v>401</v>
      </c>
      <c r="D178" s="242">
        <v>387080.43</v>
      </c>
      <c r="E178" s="242">
        <v>389948.91</v>
      </c>
      <c r="F178" s="52">
        <f t="shared" si="31"/>
        <v>100.74105528920694</v>
      </c>
    </row>
    <row r="179" spans="1:6" ht="12.75" customHeight="1" x14ac:dyDescent="0.2">
      <c r="A179" s="53">
        <v>3232</v>
      </c>
      <c r="B179" s="85" t="s">
        <v>402</v>
      </c>
      <c r="C179" s="50" t="s">
        <v>403</v>
      </c>
      <c r="D179" s="242">
        <v>4363991.03</v>
      </c>
      <c r="E179" s="242">
        <f>3116419.51+9265.59+24800</f>
        <v>3150485.0999999996</v>
      </c>
      <c r="F179" s="52">
        <f t="shared" si="31"/>
        <v>72.192749213785618</v>
      </c>
    </row>
    <row r="180" spans="1:6" ht="12.75" customHeight="1" x14ac:dyDescent="0.2">
      <c r="A180" s="53">
        <v>3233</v>
      </c>
      <c r="B180" s="85" t="s">
        <v>404</v>
      </c>
      <c r="C180" s="50" t="s">
        <v>405</v>
      </c>
      <c r="D180" s="242">
        <v>1096635.57</v>
      </c>
      <c r="E180" s="242">
        <v>1070416.43</v>
      </c>
      <c r="F180" s="52">
        <f t="shared" si="31"/>
        <v>97.609129165854057</v>
      </c>
    </row>
    <row r="181" spans="1:6" ht="12.75" customHeight="1" x14ac:dyDescent="0.2">
      <c r="A181" s="53">
        <v>3234</v>
      </c>
      <c r="B181" s="85" t="s">
        <v>406</v>
      </c>
      <c r="C181" s="50" t="s">
        <v>407</v>
      </c>
      <c r="D181" s="242">
        <v>3655612.19</v>
      </c>
      <c r="E181" s="242">
        <f>4117082.16+204763.11</f>
        <v>4321845.2700000005</v>
      </c>
      <c r="F181" s="52">
        <f t="shared" si="31"/>
        <v>118.22493867983302</v>
      </c>
    </row>
    <row r="182" spans="1:6" ht="12.75" customHeight="1" x14ac:dyDescent="0.2">
      <c r="A182" s="53">
        <v>3235</v>
      </c>
      <c r="B182" s="85" t="s">
        <v>408</v>
      </c>
      <c r="C182" s="50" t="s">
        <v>409</v>
      </c>
      <c r="D182" s="242">
        <v>318589.31</v>
      </c>
      <c r="E182" s="242">
        <v>356325.63</v>
      </c>
      <c r="F182" s="52">
        <f t="shared" si="31"/>
        <v>111.84481676425364</v>
      </c>
    </row>
    <row r="183" spans="1:6" ht="12.75" customHeight="1" x14ac:dyDescent="0.2">
      <c r="A183" s="53">
        <v>3236</v>
      </c>
      <c r="B183" s="85" t="s">
        <v>410</v>
      </c>
      <c r="C183" s="50" t="s">
        <v>411</v>
      </c>
      <c r="D183" s="242">
        <v>88944.71</v>
      </c>
      <c r="E183" s="242">
        <v>68846.06</v>
      </c>
      <c r="F183" s="52">
        <f t="shared" si="31"/>
        <v>77.40320925212977</v>
      </c>
    </row>
    <row r="184" spans="1:6" ht="12.75" customHeight="1" x14ac:dyDescent="0.2">
      <c r="A184" s="53">
        <v>3237</v>
      </c>
      <c r="B184" s="85" t="s">
        <v>412</v>
      </c>
      <c r="C184" s="50" t="s">
        <v>413</v>
      </c>
      <c r="D184" s="242">
        <v>559529.66</v>
      </c>
      <c r="E184" s="242">
        <v>692484.47</v>
      </c>
      <c r="F184" s="52">
        <f t="shared" si="31"/>
        <v>123.76188779697574</v>
      </c>
    </row>
    <row r="185" spans="1:6" ht="12.75" customHeight="1" x14ac:dyDescent="0.2">
      <c r="A185" s="53">
        <v>3238</v>
      </c>
      <c r="B185" s="85" t="s">
        <v>414</v>
      </c>
      <c r="C185" s="50" t="s">
        <v>415</v>
      </c>
      <c r="D185" s="242">
        <v>59084.73</v>
      </c>
      <c r="E185" s="242">
        <v>61960.51</v>
      </c>
      <c r="F185" s="52">
        <f t="shared" si="31"/>
        <v>104.86721357616426</v>
      </c>
    </row>
    <row r="186" spans="1:6" ht="12.75" customHeight="1" x14ac:dyDescent="0.2">
      <c r="A186" s="53">
        <v>3239</v>
      </c>
      <c r="B186" s="85" t="s">
        <v>416</v>
      </c>
      <c r="C186" s="50" t="s">
        <v>417</v>
      </c>
      <c r="D186" s="242">
        <v>651888.99</v>
      </c>
      <c r="E186" s="242">
        <f>725861.84+5101.57</f>
        <v>730963.40999999992</v>
      </c>
      <c r="F186" s="52">
        <f t="shared" si="31"/>
        <v>112.13004379779446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481082.99</v>
      </c>
      <c r="E188" s="51">
        <f t="shared" si="43"/>
        <v>967362.52</v>
      </c>
      <c r="F188" s="52">
        <f t="shared" si="31"/>
        <v>201.08017537680976</v>
      </c>
    </row>
    <row r="189" spans="1:6" ht="12.75" customHeight="1" x14ac:dyDescent="0.2">
      <c r="A189" s="53">
        <v>3291</v>
      </c>
      <c r="B189" s="232" t="s">
        <v>422</v>
      </c>
      <c r="C189" s="50" t="s">
        <v>423</v>
      </c>
      <c r="D189" s="242">
        <v>96351.45</v>
      </c>
      <c r="E189" s="242">
        <f>66203.7+18936.79</f>
        <v>85140.489999999991</v>
      </c>
      <c r="F189" s="52">
        <f t="shared" si="31"/>
        <v>88.364513455687472</v>
      </c>
    </row>
    <row r="190" spans="1:6" ht="12.75" customHeight="1" x14ac:dyDescent="0.2">
      <c r="A190" s="53">
        <v>3292</v>
      </c>
      <c r="B190" s="85" t="s">
        <v>424</v>
      </c>
      <c r="C190" s="50" t="s">
        <v>425</v>
      </c>
      <c r="D190" s="242">
        <v>34431.94</v>
      </c>
      <c r="E190" s="242">
        <f>53362.35+825.12</f>
        <v>54187.47</v>
      </c>
      <c r="F190" s="52">
        <f t="shared" si="31"/>
        <v>157.37559370747044</v>
      </c>
    </row>
    <row r="191" spans="1:6" ht="12.75" customHeight="1" x14ac:dyDescent="0.2">
      <c r="A191" s="53">
        <v>3293</v>
      </c>
      <c r="B191" s="85" t="s">
        <v>426</v>
      </c>
      <c r="C191" s="50" t="s">
        <v>427</v>
      </c>
      <c r="D191" s="242">
        <v>67735</v>
      </c>
      <c r="E191" s="242">
        <v>51293.74</v>
      </c>
      <c r="F191" s="52">
        <f t="shared" si="31"/>
        <v>75.727083487118918</v>
      </c>
    </row>
    <row r="192" spans="1:6" ht="12.75" customHeight="1" x14ac:dyDescent="0.2">
      <c r="A192" s="53">
        <v>3294</v>
      </c>
      <c r="B192" s="85" t="s">
        <v>428</v>
      </c>
      <c r="C192" s="50" t="s">
        <v>429</v>
      </c>
      <c r="D192" s="242">
        <v>15407.46</v>
      </c>
      <c r="E192" s="242">
        <v>19350.39</v>
      </c>
      <c r="F192" s="52">
        <f t="shared" si="31"/>
        <v>125.59104485749111</v>
      </c>
    </row>
    <row r="193" spans="1:6" ht="12.75" customHeight="1" x14ac:dyDescent="0.2">
      <c r="A193" s="53">
        <v>3295</v>
      </c>
      <c r="B193" s="85" t="s">
        <v>430</v>
      </c>
      <c r="C193" s="50" t="s">
        <v>431</v>
      </c>
      <c r="D193" s="242">
        <v>11686.39</v>
      </c>
      <c r="E193" s="242">
        <f>2576+321903.93+11901.93</f>
        <v>336381.86</v>
      </c>
      <c r="F193" s="52">
        <f t="shared" si="31"/>
        <v>2878.4069331932274</v>
      </c>
    </row>
    <row r="194" spans="1:6" ht="12.75" customHeight="1" x14ac:dyDescent="0.2">
      <c r="A194" s="53" t="s">
        <v>432</v>
      </c>
      <c r="B194" s="85" t="s">
        <v>433</v>
      </c>
      <c r="C194" s="50" t="s">
        <v>432</v>
      </c>
      <c r="D194" s="242">
        <v>6744.96</v>
      </c>
      <c r="E194" s="242">
        <v>55768.92</v>
      </c>
      <c r="F194" s="52">
        <f t="shared" si="31"/>
        <v>826.82358383148301</v>
      </c>
    </row>
    <row r="195" spans="1:6" ht="12.75" customHeight="1" x14ac:dyDescent="0.2">
      <c r="A195" s="53">
        <v>3299</v>
      </c>
      <c r="B195" s="85" t="s">
        <v>434</v>
      </c>
      <c r="C195" s="50" t="s">
        <v>435</v>
      </c>
      <c r="D195" s="242">
        <v>248725.79</v>
      </c>
      <c r="E195" s="242">
        <v>365239.65</v>
      </c>
      <c r="F195" s="52">
        <f t="shared" si="31"/>
        <v>146.84430191175593</v>
      </c>
    </row>
    <row r="196" spans="1:6" ht="12.75" customHeight="1" x14ac:dyDescent="0.2">
      <c r="A196" s="53">
        <v>34</v>
      </c>
      <c r="B196" s="232" t="s">
        <v>436</v>
      </c>
      <c r="C196" s="50" t="s">
        <v>437</v>
      </c>
      <c r="D196" s="51">
        <f t="shared" ref="D196:E196" si="44">D197+D202+D210</f>
        <v>124691.34</v>
      </c>
      <c r="E196" s="51">
        <f t="shared" si="44"/>
        <v>189873.15000000002</v>
      </c>
      <c r="F196" s="52">
        <f t="shared" si="31"/>
        <v>152.27452844760512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65199.61</v>
      </c>
      <c r="E202" s="51">
        <f t="shared" si="46"/>
        <v>109039.41</v>
      </c>
      <c r="F202" s="52">
        <f t="shared" si="31"/>
        <v>167.23935925383603</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65199.61</v>
      </c>
      <c r="E205" s="242">
        <v>109039.41</v>
      </c>
      <c r="F205" s="52">
        <f t="shared" si="31"/>
        <v>167.23935925383603</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59491.729999999996</v>
      </c>
      <c r="E210" s="51">
        <f t="shared" si="47"/>
        <v>80833.740000000005</v>
      </c>
      <c r="F210" s="52">
        <f t="shared" si="31"/>
        <v>135.87391054185181</v>
      </c>
    </row>
    <row r="211" spans="1:6" ht="12.75" customHeight="1" x14ac:dyDescent="0.2">
      <c r="A211" s="53">
        <v>3431</v>
      </c>
      <c r="B211" s="232" t="s">
        <v>466</v>
      </c>
      <c r="C211" s="50" t="s">
        <v>467</v>
      </c>
      <c r="D211" s="242">
        <v>59205.02</v>
      </c>
      <c r="E211" s="242">
        <v>80161.13</v>
      </c>
      <c r="F211" s="52">
        <f t="shared" si="31"/>
        <v>135.39583298848646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201.47</v>
      </c>
      <c r="E213" s="242">
        <v>611.04</v>
      </c>
      <c r="F213" s="52">
        <f t="shared" si="31"/>
        <v>303.29081252791974</v>
      </c>
    </row>
    <row r="214" spans="1:6" ht="12.75" customHeight="1" x14ac:dyDescent="0.2">
      <c r="A214" s="53">
        <v>3434</v>
      </c>
      <c r="B214" s="85" t="s">
        <v>472</v>
      </c>
      <c r="C214" s="50" t="s">
        <v>473</v>
      </c>
      <c r="D214" s="242">
        <v>85.24</v>
      </c>
      <c r="E214" s="242">
        <v>61.57</v>
      </c>
      <c r="F214" s="52">
        <f t="shared" si="31"/>
        <v>72.231346785546705</v>
      </c>
    </row>
    <row r="215" spans="1:6" ht="12.75" customHeight="1" x14ac:dyDescent="0.2">
      <c r="A215" s="53">
        <v>35</v>
      </c>
      <c r="B215" s="85" t="s">
        <v>474</v>
      </c>
      <c r="C215" s="50" t="s">
        <v>475</v>
      </c>
      <c r="D215" s="51">
        <f t="shared" ref="D215:E215" si="48">D216+D219+D223</f>
        <v>592522.1100000001</v>
      </c>
      <c r="E215" s="51">
        <f t="shared" si="48"/>
        <v>1302385.3400000001</v>
      </c>
      <c r="F215" s="52">
        <f t="shared" si="31"/>
        <v>219.80366943606541</v>
      </c>
    </row>
    <row r="216" spans="1:6" ht="12.75" customHeight="1" x14ac:dyDescent="0.2">
      <c r="A216" s="53">
        <v>351</v>
      </c>
      <c r="B216" s="85" t="s">
        <v>476</v>
      </c>
      <c r="C216" s="50" t="s">
        <v>477</v>
      </c>
      <c r="D216" s="51">
        <f t="shared" ref="D216:E216" si="49">SUM(D217:D218)</f>
        <v>395946.09</v>
      </c>
      <c r="E216" s="51">
        <f t="shared" si="49"/>
        <v>1099098.52</v>
      </c>
      <c r="F216" s="52">
        <f t="shared" si="31"/>
        <v>277.58792112330241</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395946.09</v>
      </c>
      <c r="E218" s="242">
        <v>1099098.52</v>
      </c>
      <c r="F218" s="52">
        <f t="shared" si="31"/>
        <v>277.58792112330241</v>
      </c>
    </row>
    <row r="219" spans="1:6" ht="24" x14ac:dyDescent="0.2">
      <c r="A219" s="53">
        <v>352</v>
      </c>
      <c r="B219" s="85" t="s">
        <v>482</v>
      </c>
      <c r="C219" s="50" t="s">
        <v>483</v>
      </c>
      <c r="D219" s="51">
        <f t="shared" ref="D219:E219" si="50">SUM(D220:D222)</f>
        <v>196576.02000000002</v>
      </c>
      <c r="E219" s="51">
        <f t="shared" si="50"/>
        <v>203286.82</v>
      </c>
      <c r="F219" s="52">
        <f t="shared" si="31"/>
        <v>103.41384467952905</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103620.45</v>
      </c>
      <c r="E221" s="242">
        <v>113094.02</v>
      </c>
      <c r="F221" s="52">
        <f t="shared" si="31"/>
        <v>109.14256790044823</v>
      </c>
    </row>
    <row r="222" spans="1:6" ht="12.75" customHeight="1" x14ac:dyDescent="0.2">
      <c r="A222" s="53">
        <v>3523</v>
      </c>
      <c r="B222" s="85" t="s">
        <v>488</v>
      </c>
      <c r="C222" s="50" t="s">
        <v>489</v>
      </c>
      <c r="D222" s="242">
        <v>92955.57</v>
      </c>
      <c r="E222" s="242">
        <v>90192.8</v>
      </c>
      <c r="F222" s="52">
        <f t="shared" si="31"/>
        <v>97.02785965381095</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19545877.390000001</v>
      </c>
      <c r="E224" s="51">
        <f t="shared" si="51"/>
        <v>23129314.379999995</v>
      </c>
      <c r="F224" s="52">
        <f t="shared" ref="F224:F235" si="52">IF(D224&lt;&gt;0,IF(E224/D224&gt;=100,"&gt;&gt;100",E224/D224*100),"-")</f>
        <v>118.33346704524679</v>
      </c>
    </row>
    <row r="225" spans="1:6" ht="12.75" customHeight="1" x14ac:dyDescent="0.2">
      <c r="A225" s="53">
        <v>361</v>
      </c>
      <c r="B225" s="85" t="s">
        <v>494</v>
      </c>
      <c r="C225" s="50" t="s">
        <v>495</v>
      </c>
      <c r="D225" s="51">
        <f t="shared" ref="D225:E225" si="53">SUM(D226:D227)</f>
        <v>315454.75</v>
      </c>
      <c r="E225" s="51">
        <f t="shared" si="53"/>
        <v>122479.58</v>
      </c>
      <c r="F225" s="52">
        <f t="shared" si="52"/>
        <v>38.826354651499145</v>
      </c>
    </row>
    <row r="226" spans="1:6" ht="12.75" customHeight="1" x14ac:dyDescent="0.2">
      <c r="A226" s="53">
        <v>3611</v>
      </c>
      <c r="B226" s="85" t="s">
        <v>496</v>
      </c>
      <c r="C226" s="50" t="s">
        <v>497</v>
      </c>
      <c r="D226" s="242">
        <v>315454.75</v>
      </c>
      <c r="E226" s="242">
        <v>122479.58</v>
      </c>
      <c r="F226" s="52">
        <f t="shared" si="52"/>
        <v>38.826354651499145</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427273.95</v>
      </c>
      <c r="E231" s="51">
        <f t="shared" si="55"/>
        <v>198742.97</v>
      </c>
      <c r="F231" s="52">
        <f t="shared" si="52"/>
        <v>46.514179017934509</v>
      </c>
    </row>
    <row r="232" spans="1:6" ht="12.75" customHeight="1" x14ac:dyDescent="0.2">
      <c r="A232" s="53">
        <v>3631</v>
      </c>
      <c r="B232" s="85" t="s">
        <v>508</v>
      </c>
      <c r="C232" s="50" t="s">
        <v>509</v>
      </c>
      <c r="D232" s="242">
        <v>127273.95</v>
      </c>
      <c r="E232" s="242">
        <v>198742.97</v>
      </c>
      <c r="F232" s="52">
        <f t="shared" si="52"/>
        <v>156.15369052347319</v>
      </c>
    </row>
    <row r="233" spans="1:6" ht="12.75" customHeight="1" x14ac:dyDescent="0.2">
      <c r="A233" s="53">
        <v>3632</v>
      </c>
      <c r="B233" s="85" t="s">
        <v>510</v>
      </c>
      <c r="C233" s="50" t="s">
        <v>511</v>
      </c>
      <c r="D233" s="242">
        <v>300000</v>
      </c>
      <c r="E233" s="242"/>
      <c r="F233" s="52">
        <f t="shared" si="52"/>
        <v>0</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776940.36</v>
      </c>
      <c r="E236" s="51">
        <f t="shared" si="56"/>
        <v>789871.04</v>
      </c>
      <c r="F236" s="52">
        <f t="shared" ref="F236:F239" si="57">IF(D236&lt;&gt;0,IF(E236/D236&gt;=100,"&gt;&gt;100",E236/D236*100),"-")</f>
        <v>101.66430792705891</v>
      </c>
    </row>
    <row r="237" spans="1:6" ht="12.75" customHeight="1" x14ac:dyDescent="0.2">
      <c r="A237" s="53" t="s">
        <v>518</v>
      </c>
      <c r="B237" s="85" t="s">
        <v>519</v>
      </c>
      <c r="C237" s="50" t="s">
        <v>518</v>
      </c>
      <c r="D237" s="242">
        <v>593396.81999999995</v>
      </c>
      <c r="E237" s="242">
        <v>789871.04</v>
      </c>
      <c r="F237" s="52">
        <f t="shared" si="57"/>
        <v>133.11008980466059</v>
      </c>
    </row>
    <row r="238" spans="1:6" ht="12.75" customHeight="1" x14ac:dyDescent="0.2">
      <c r="A238" s="53" t="s">
        <v>520</v>
      </c>
      <c r="B238" s="85" t="s">
        <v>521</v>
      </c>
      <c r="C238" s="50" t="s">
        <v>520</v>
      </c>
      <c r="D238" s="242">
        <v>183543.54</v>
      </c>
      <c r="E238" s="242"/>
      <c r="F238" s="52">
        <f t="shared" si="57"/>
        <v>0</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17103882.120000001</v>
      </c>
      <c r="E240" s="51">
        <f t="shared" si="58"/>
        <v>21100485.189999998</v>
      </c>
      <c r="F240" s="52">
        <f t="shared" ref="F240:F243" si="59">IF(D240&lt;&gt;0,IF(E240/D240&gt;=100,"&gt;&gt;100",E240/D240*100),"-")</f>
        <v>123.36664297590467</v>
      </c>
    </row>
    <row r="241" spans="1:6" ht="24" x14ac:dyDescent="0.2">
      <c r="A241" s="53">
        <v>3672</v>
      </c>
      <c r="B241" s="85" t="s">
        <v>526</v>
      </c>
      <c r="C241" s="50" t="s">
        <v>527</v>
      </c>
      <c r="D241" s="242">
        <v>16076317.449999999</v>
      </c>
      <c r="E241" s="242">
        <v>20357724.829999998</v>
      </c>
      <c r="F241" s="52">
        <f t="shared" si="59"/>
        <v>126.63176684160338</v>
      </c>
    </row>
    <row r="242" spans="1:6" ht="24" x14ac:dyDescent="0.2">
      <c r="A242" s="53">
        <v>3673</v>
      </c>
      <c r="B242" s="85" t="s">
        <v>528</v>
      </c>
      <c r="C242" s="50" t="s">
        <v>529</v>
      </c>
      <c r="D242" s="242">
        <v>1027564.67</v>
      </c>
      <c r="E242" s="242">
        <v>742760.36</v>
      </c>
      <c r="F242" s="52">
        <f t="shared" si="59"/>
        <v>72.283563427691604</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61953.84</v>
      </c>
      <c r="E244" s="51">
        <f t="shared" si="60"/>
        <v>234431.95</v>
      </c>
      <c r="F244" s="52">
        <f t="shared" ref="F244:F251" si="61">IF(D244&lt;&gt;0,IF(E244/D244&gt;=100,"&gt;&gt;100",E244/D244*100),"-")</f>
        <v>378.39777163126615</v>
      </c>
    </row>
    <row r="245" spans="1:6" ht="12.75" customHeight="1" x14ac:dyDescent="0.2">
      <c r="A245" s="53" t="s">
        <v>534</v>
      </c>
      <c r="B245" s="85" t="s">
        <v>535</v>
      </c>
      <c r="C245" s="50" t="s">
        <v>534</v>
      </c>
      <c r="D245" s="242">
        <v>61953.84</v>
      </c>
      <c r="E245" s="242">
        <v>234431.95</v>
      </c>
      <c r="F245" s="52">
        <f t="shared" si="61"/>
        <v>378.39777163126615</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860372.37</v>
      </c>
      <c r="E247" s="51">
        <f t="shared" si="62"/>
        <v>683303.65</v>
      </c>
      <c r="F247" s="52">
        <f t="shared" si="61"/>
        <v>79.419525059829624</v>
      </c>
    </row>
    <row r="248" spans="1:6" ht="12.75" customHeight="1" x14ac:dyDescent="0.2">
      <c r="A248" s="53" t="s">
        <v>540</v>
      </c>
      <c r="B248" s="85" t="s">
        <v>202</v>
      </c>
      <c r="C248" s="50" t="s">
        <v>540</v>
      </c>
      <c r="D248" s="242">
        <v>114973.26</v>
      </c>
      <c r="E248" s="242">
        <v>83092.240000000005</v>
      </c>
      <c r="F248" s="52">
        <f t="shared" si="61"/>
        <v>72.270926300602426</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745399.11</v>
      </c>
      <c r="E250" s="242">
        <v>600211.41</v>
      </c>
      <c r="F250" s="52">
        <f t="shared" si="61"/>
        <v>80.522152756527987</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669413.82000000007</v>
      </c>
      <c r="E252" s="51">
        <f t="shared" si="63"/>
        <v>4932832.17</v>
      </c>
      <c r="F252" s="52">
        <f t="shared" ref="F252:F258" si="64">IF(D252&lt;&gt;0,IF(E252/D252&gt;=100,"&gt;&gt;100",E252/D252*100),"-")</f>
        <v>736.88830774363157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669413.82000000007</v>
      </c>
      <c r="E259" s="51">
        <f t="shared" si="66"/>
        <v>4932832.17</v>
      </c>
      <c r="F259" s="52">
        <f t="shared" ref="F259:F262" si="67">IF(D259&lt;&gt;0,IF(E259/D259&gt;=100,"&gt;&gt;100",E259/D259*100),"-")</f>
        <v>736.88830774363157</v>
      </c>
    </row>
    <row r="260" spans="1:6" ht="12.75" customHeight="1" x14ac:dyDescent="0.2">
      <c r="A260" s="53">
        <v>3721</v>
      </c>
      <c r="B260" s="85" t="s">
        <v>560</v>
      </c>
      <c r="C260" s="50" t="s">
        <v>561</v>
      </c>
      <c r="D260" s="242">
        <v>567753.54</v>
      </c>
      <c r="E260" s="242">
        <f>580263.38+4216725.97</f>
        <v>4796989.3499999996</v>
      </c>
      <c r="F260" s="52">
        <f t="shared" si="67"/>
        <v>844.90699080449576</v>
      </c>
    </row>
    <row r="261" spans="1:6" ht="12.75" customHeight="1" x14ac:dyDescent="0.2">
      <c r="A261" s="53">
        <v>3722</v>
      </c>
      <c r="B261" s="85" t="s">
        <v>562</v>
      </c>
      <c r="C261" s="50" t="s">
        <v>563</v>
      </c>
      <c r="D261" s="242">
        <v>101660.28</v>
      </c>
      <c r="E261" s="242">
        <f>112010.12+8320.21+15512.49</f>
        <v>135842.81999999998</v>
      </c>
      <c r="F261" s="52">
        <f t="shared" si="67"/>
        <v>133.62428275822177</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16330612.73</v>
      </c>
      <c r="E263" s="51">
        <f t="shared" si="68"/>
        <v>16741939.289999999</v>
      </c>
      <c r="F263" s="52">
        <f t="shared" ref="F263:F267" si="69">IF(D263&lt;&gt;0,IF(E263/D263&gt;=100,"&gt;&gt;100",E263/D263*100),"-")</f>
        <v>102.51874541880706</v>
      </c>
    </row>
    <row r="264" spans="1:6" ht="12.75" customHeight="1" x14ac:dyDescent="0.2">
      <c r="A264" s="53">
        <v>381</v>
      </c>
      <c r="B264" s="85" t="s">
        <v>568</v>
      </c>
      <c r="C264" s="50" t="s">
        <v>569</v>
      </c>
      <c r="D264" s="51">
        <f t="shared" ref="D264:E264" si="70">SUM(D265:D267)</f>
        <v>9008170.4299999997</v>
      </c>
      <c r="E264" s="51">
        <f t="shared" si="70"/>
        <v>10489591.08</v>
      </c>
      <c r="F264" s="52">
        <f t="shared" si="69"/>
        <v>116.44529998085305</v>
      </c>
    </row>
    <row r="265" spans="1:6" ht="12.75" customHeight="1" x14ac:dyDescent="0.2">
      <c r="A265" s="53">
        <v>3811</v>
      </c>
      <c r="B265" s="85" t="s">
        <v>570</v>
      </c>
      <c r="C265" s="50" t="s">
        <v>571</v>
      </c>
      <c r="D265" s="242">
        <v>9008170.4299999997</v>
      </c>
      <c r="E265" s="242">
        <v>10460893.060000001</v>
      </c>
      <c r="F265" s="52">
        <f t="shared" si="69"/>
        <v>116.12672230491981</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v>28698.02</v>
      </c>
      <c r="F267" s="52" t="str">
        <f t="shared" si="69"/>
        <v>-</v>
      </c>
    </row>
    <row r="268" spans="1:6" ht="12.75" customHeight="1" x14ac:dyDescent="0.2">
      <c r="A268" s="53">
        <v>382</v>
      </c>
      <c r="B268" s="86" t="s">
        <v>576</v>
      </c>
      <c r="C268" s="50" t="s">
        <v>577</v>
      </c>
      <c r="D268" s="51">
        <f t="shared" ref="D268:E268" si="71">SUM(D269:D272)</f>
        <v>31509.06</v>
      </c>
      <c r="E268" s="51">
        <f t="shared" si="71"/>
        <v>1987.86</v>
      </c>
      <c r="F268" s="52">
        <f t="shared" ref="F268:F272" si="72">IF(D268&lt;&gt;0,IF(E268/D268&gt;=100,"&gt;&gt;100",E268/D268*100),"-")</f>
        <v>6.3088521206281616</v>
      </c>
    </row>
    <row r="269" spans="1:6" ht="12.75" customHeight="1" x14ac:dyDescent="0.2">
      <c r="A269" s="53">
        <v>3821</v>
      </c>
      <c r="B269" s="85" t="s">
        <v>578</v>
      </c>
      <c r="C269" s="50" t="s">
        <v>579</v>
      </c>
      <c r="D269" s="242">
        <v>30000</v>
      </c>
      <c r="E269" s="242"/>
      <c r="F269" s="52">
        <f t="shared" si="72"/>
        <v>0</v>
      </c>
    </row>
    <row r="270" spans="1:6" ht="12.75" customHeight="1" x14ac:dyDescent="0.2">
      <c r="A270" s="53">
        <v>3822</v>
      </c>
      <c r="B270" s="85" t="s">
        <v>580</v>
      </c>
      <c r="C270" s="50" t="s">
        <v>581</v>
      </c>
      <c r="D270" s="242">
        <v>1509.06</v>
      </c>
      <c r="E270" s="242">
        <v>1987.86</v>
      </c>
      <c r="F270" s="52">
        <f t="shared" si="72"/>
        <v>131.72836070136375</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7290933.2400000002</v>
      </c>
      <c r="E279" s="51">
        <f t="shared" si="75"/>
        <v>6250360.3499999996</v>
      </c>
      <c r="F279" s="52">
        <f t="shared" si="74"/>
        <v>85.727850526855178</v>
      </c>
    </row>
    <row r="280" spans="1:6" ht="24" x14ac:dyDescent="0.2">
      <c r="A280" s="53">
        <v>3861</v>
      </c>
      <c r="B280" s="85" t="s">
        <v>599</v>
      </c>
      <c r="C280" s="50" t="s">
        <v>600</v>
      </c>
      <c r="D280" s="242">
        <v>7290933.2400000002</v>
      </c>
      <c r="E280" s="242">
        <v>6250360.3499999996</v>
      </c>
      <c r="F280" s="52">
        <f t="shared" si="74"/>
        <v>85.727850526855178</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53565476.799999997</v>
      </c>
      <c r="E289" s="51">
        <f t="shared" si="79"/>
        <v>64580616.219999991</v>
      </c>
      <c r="F289" s="52">
        <f t="shared" si="76"/>
        <v>120.56387822538713</v>
      </c>
    </row>
    <row r="290" spans="1:6" ht="12.75" customHeight="1" x14ac:dyDescent="0.2">
      <c r="A290" s="53" t="s">
        <v>609</v>
      </c>
      <c r="B290" s="85" t="s">
        <v>620</v>
      </c>
      <c r="C290" s="50" t="s">
        <v>621</v>
      </c>
      <c r="D290" s="51">
        <f>IF(D6&gt;=D289,D6-D289,0)</f>
        <v>25966960.790000021</v>
      </c>
      <c r="E290" s="51">
        <f>IF(E6&gt;=E289,E6-E289,0)</f>
        <v>15865967.460000001</v>
      </c>
      <c r="F290" s="52">
        <f t="shared" si="76"/>
        <v>61.100594668398955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3118099.5</v>
      </c>
      <c r="E292" s="242">
        <v>5294218.57</v>
      </c>
      <c r="F292" s="52">
        <f t="shared" si="76"/>
        <v>169.78991754432468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7889299.2800000003</v>
      </c>
      <c r="E294" s="242">
        <v>7268102.4800000004</v>
      </c>
      <c r="F294" s="52">
        <f t="shared" si="76"/>
        <v>92.126083978398654</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1630769.92</v>
      </c>
      <c r="E298" s="51">
        <f t="shared" si="80"/>
        <v>767783.9</v>
      </c>
      <c r="F298" s="52">
        <f t="shared" ref="F298:F418" si="81">IF(D298&lt;&gt;0,IF(E298/D298&gt;=100,"&gt;&gt;100",E298/D298*100),"-")</f>
        <v>47.081068309133393</v>
      </c>
    </row>
    <row r="299" spans="1:6" ht="12.75" customHeight="1" x14ac:dyDescent="0.2">
      <c r="A299" s="53">
        <v>71</v>
      </c>
      <c r="B299" s="85" t="s">
        <v>637</v>
      </c>
      <c r="C299" s="50" t="s">
        <v>638</v>
      </c>
      <c r="D299" s="51">
        <f t="shared" ref="D299:E299" si="82">D300+D304</f>
        <v>766598.08</v>
      </c>
      <c r="E299" s="51">
        <f t="shared" si="82"/>
        <v>335177.06</v>
      </c>
      <c r="F299" s="52">
        <f t="shared" si="81"/>
        <v>43.722658423564013</v>
      </c>
    </row>
    <row r="300" spans="1:6" ht="24" x14ac:dyDescent="0.2">
      <c r="A300" s="53">
        <v>711</v>
      </c>
      <c r="B300" s="85" t="s">
        <v>639</v>
      </c>
      <c r="C300" s="50" t="s">
        <v>640</v>
      </c>
      <c r="D300" s="51">
        <f t="shared" ref="D300:E300" si="83">SUM(D301:D303)</f>
        <v>766598.08</v>
      </c>
      <c r="E300" s="51">
        <f t="shared" si="83"/>
        <v>335177.06</v>
      </c>
      <c r="F300" s="52">
        <f t="shared" si="81"/>
        <v>43.722658423564013</v>
      </c>
    </row>
    <row r="301" spans="1:6" ht="12.75" customHeight="1" x14ac:dyDescent="0.2">
      <c r="A301" s="53">
        <v>7111</v>
      </c>
      <c r="B301" s="85" t="s">
        <v>641</v>
      </c>
      <c r="C301" s="50" t="s">
        <v>642</v>
      </c>
      <c r="D301" s="242">
        <v>766598.08</v>
      </c>
      <c r="E301" s="242">
        <v>335177.06</v>
      </c>
      <c r="F301" s="52">
        <f t="shared" si="81"/>
        <v>43.722658423564013</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864171.84000000008</v>
      </c>
      <c r="E311" s="51">
        <f t="shared" si="85"/>
        <v>432606.84</v>
      </c>
      <c r="F311" s="52">
        <f t="shared" si="81"/>
        <v>50.060279677708543</v>
      </c>
    </row>
    <row r="312" spans="1:6" ht="12.75" customHeight="1" x14ac:dyDescent="0.2">
      <c r="A312" s="53">
        <v>721</v>
      </c>
      <c r="B312" s="85" t="s">
        <v>663</v>
      </c>
      <c r="C312" s="50" t="s">
        <v>664</v>
      </c>
      <c r="D312" s="51">
        <f t="shared" ref="D312:E312" si="86">SUM(D313:D316)</f>
        <v>859784.85000000009</v>
      </c>
      <c r="E312" s="51">
        <f t="shared" si="86"/>
        <v>432606.84</v>
      </c>
      <c r="F312" s="52">
        <f t="shared" si="81"/>
        <v>50.315708633386592</v>
      </c>
    </row>
    <row r="313" spans="1:6" ht="12.75" customHeight="1" x14ac:dyDescent="0.2">
      <c r="A313" s="53">
        <v>7211</v>
      </c>
      <c r="B313" s="85" t="s">
        <v>665</v>
      </c>
      <c r="C313" s="50" t="s">
        <v>666</v>
      </c>
      <c r="D313" s="242">
        <v>482983.09</v>
      </c>
      <c r="E313" s="242">
        <v>67874.22</v>
      </c>
      <c r="F313" s="52">
        <f t="shared" si="81"/>
        <v>14.053125545244244</v>
      </c>
    </row>
    <row r="314" spans="1:6" ht="12.75" customHeight="1" x14ac:dyDescent="0.2">
      <c r="A314" s="53">
        <v>7212</v>
      </c>
      <c r="B314" s="85" t="s">
        <v>667</v>
      </c>
      <c r="C314" s="50" t="s">
        <v>668</v>
      </c>
      <c r="D314" s="242">
        <v>331165.98</v>
      </c>
      <c r="E314" s="242">
        <v>328371.32</v>
      </c>
      <c r="F314" s="52">
        <f t="shared" si="81"/>
        <v>99.156115009156437</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45635.78</v>
      </c>
      <c r="E316" s="242">
        <v>36361.300000000003</v>
      </c>
      <c r="F316" s="52">
        <f t="shared" si="81"/>
        <v>79.677174357488795</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4386.99</v>
      </c>
      <c r="E326" s="51">
        <f t="shared" si="88"/>
        <v>0</v>
      </c>
      <c r="F326" s="52">
        <f t="shared" si="81"/>
        <v>0</v>
      </c>
    </row>
    <row r="327" spans="1:6" ht="12.75" customHeight="1" x14ac:dyDescent="0.2">
      <c r="A327" s="53">
        <v>7231</v>
      </c>
      <c r="B327" s="85" t="s">
        <v>693</v>
      </c>
      <c r="C327" s="50" t="s">
        <v>694</v>
      </c>
      <c r="D327" s="242">
        <v>4386.99</v>
      </c>
      <c r="E327" s="242"/>
      <c r="F327" s="52">
        <f t="shared" si="81"/>
        <v>0</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18009826.780000001</v>
      </c>
      <c r="E350" s="51">
        <f t="shared" si="95"/>
        <v>11414896.359999999</v>
      </c>
      <c r="F350" s="52">
        <f t="shared" si="81"/>
        <v>63.38148889181042</v>
      </c>
    </row>
    <row r="351" spans="1:6" ht="12.75" customHeight="1" x14ac:dyDescent="0.2">
      <c r="A351" s="53">
        <v>41</v>
      </c>
      <c r="B351" s="85" t="s">
        <v>741</v>
      </c>
      <c r="C351" s="50" t="s">
        <v>742</v>
      </c>
      <c r="D351" s="51">
        <f t="shared" ref="D351:E351" si="96">D352+D356</f>
        <v>2012405</v>
      </c>
      <c r="E351" s="51">
        <f t="shared" si="96"/>
        <v>4567739.6100000003</v>
      </c>
      <c r="F351" s="52">
        <f t="shared" si="81"/>
        <v>226.97914236945346</v>
      </c>
    </row>
    <row r="352" spans="1:6" ht="12.75" customHeight="1" x14ac:dyDescent="0.2">
      <c r="A352" s="53">
        <v>411</v>
      </c>
      <c r="B352" s="85" t="s">
        <v>743</v>
      </c>
      <c r="C352" s="50" t="s">
        <v>744</v>
      </c>
      <c r="D352" s="51">
        <f t="shared" ref="D352:E352" si="97">SUM(D353:D355)</f>
        <v>1613584.58</v>
      </c>
      <c r="E352" s="51">
        <f t="shared" si="97"/>
        <v>3805424.72</v>
      </c>
      <c r="F352" s="52">
        <f t="shared" si="81"/>
        <v>235.83670587630431</v>
      </c>
    </row>
    <row r="353" spans="1:6" ht="12.75" customHeight="1" x14ac:dyDescent="0.2">
      <c r="A353" s="53">
        <v>4111</v>
      </c>
      <c r="B353" s="85" t="s">
        <v>641</v>
      </c>
      <c r="C353" s="50" t="s">
        <v>745</v>
      </c>
      <c r="D353" s="242">
        <v>1613584.58</v>
      </c>
      <c r="E353" s="242">
        <v>3805424.72</v>
      </c>
      <c r="F353" s="52">
        <f t="shared" si="81"/>
        <v>235.83670587630431</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398820.42</v>
      </c>
      <c r="E356" s="51">
        <f t="shared" si="98"/>
        <v>762314.89</v>
      </c>
      <c r="F356" s="52">
        <f t="shared" si="81"/>
        <v>191.14239185646514</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398820.42</v>
      </c>
      <c r="E362" s="242">
        <v>762314.89</v>
      </c>
      <c r="F362" s="52">
        <f t="shared" si="81"/>
        <v>191.14239185646514</v>
      </c>
    </row>
    <row r="363" spans="1:6" ht="24" x14ac:dyDescent="0.2">
      <c r="A363" s="53">
        <v>42</v>
      </c>
      <c r="B363" s="232" t="s">
        <v>757</v>
      </c>
      <c r="C363" s="50" t="s">
        <v>758</v>
      </c>
      <c r="D363" s="51">
        <f t="shared" ref="D363:E363" si="99">D364+D369+D378+D383+D388+D391</f>
        <v>14696360.550000001</v>
      </c>
      <c r="E363" s="51">
        <f t="shared" si="99"/>
        <v>6634849.9100000001</v>
      </c>
      <c r="F363" s="52">
        <f t="shared" si="81"/>
        <v>45.146210773932047</v>
      </c>
    </row>
    <row r="364" spans="1:6" ht="12.75" customHeight="1" x14ac:dyDescent="0.2">
      <c r="A364" s="53">
        <v>421</v>
      </c>
      <c r="B364" s="85" t="s">
        <v>759</v>
      </c>
      <c r="C364" s="50" t="s">
        <v>760</v>
      </c>
      <c r="D364" s="51">
        <f t="shared" ref="D364:E364" si="100">SUM(D365:D368)</f>
        <v>13316514.83</v>
      </c>
      <c r="E364" s="51">
        <f t="shared" si="100"/>
        <v>6485558.0899999999</v>
      </c>
      <c r="F364" s="52">
        <f t="shared" si="81"/>
        <v>48.703119192936761</v>
      </c>
    </row>
    <row r="365" spans="1:6" ht="12.75" customHeight="1" x14ac:dyDescent="0.2">
      <c r="A365" s="53">
        <v>4211</v>
      </c>
      <c r="B365" s="85" t="s">
        <v>665</v>
      </c>
      <c r="C365" s="50" t="s">
        <v>761</v>
      </c>
      <c r="D365" s="242">
        <v>643881.77</v>
      </c>
      <c r="E365" s="242">
        <v>550600</v>
      </c>
      <c r="F365" s="52">
        <f t="shared" si="81"/>
        <v>85.512593406705705</v>
      </c>
    </row>
    <row r="366" spans="1:6" ht="12.75" customHeight="1" x14ac:dyDescent="0.2">
      <c r="A366" s="53">
        <v>4212</v>
      </c>
      <c r="B366" s="85" t="s">
        <v>667</v>
      </c>
      <c r="C366" s="50" t="s">
        <v>762</v>
      </c>
      <c r="D366" s="242">
        <v>0</v>
      </c>
      <c r="E366" s="242">
        <v>326777.19</v>
      </c>
      <c r="F366" s="52" t="str">
        <f t="shared" si="81"/>
        <v>-</v>
      </c>
    </row>
    <row r="367" spans="1:6" ht="12.75" customHeight="1" x14ac:dyDescent="0.2">
      <c r="A367" s="53">
        <v>4213</v>
      </c>
      <c r="B367" s="85" t="s">
        <v>669</v>
      </c>
      <c r="C367" s="50" t="s">
        <v>763</v>
      </c>
      <c r="D367" s="242">
        <v>1719991.48</v>
      </c>
      <c r="E367" s="242">
        <f>1987820.59+17118.69</f>
        <v>2004939.28</v>
      </c>
      <c r="F367" s="52">
        <f t="shared" si="81"/>
        <v>116.56681462166314</v>
      </c>
    </row>
    <row r="368" spans="1:6" ht="12.75" customHeight="1" x14ac:dyDescent="0.2">
      <c r="A368" s="53">
        <v>4214</v>
      </c>
      <c r="B368" s="85" t="s">
        <v>671</v>
      </c>
      <c r="C368" s="50" t="s">
        <v>764</v>
      </c>
      <c r="D368" s="242">
        <v>10952641.58</v>
      </c>
      <c r="E368" s="242">
        <v>3603241.62</v>
      </c>
      <c r="F368" s="52">
        <f t="shared" si="81"/>
        <v>32.898379753243049</v>
      </c>
    </row>
    <row r="369" spans="1:6" ht="12.75" customHeight="1" x14ac:dyDescent="0.2">
      <c r="A369" s="53">
        <v>422</v>
      </c>
      <c r="B369" s="85" t="s">
        <v>765</v>
      </c>
      <c r="C369" s="50" t="s">
        <v>766</v>
      </c>
      <c r="D369" s="51">
        <f t="shared" ref="D369:E369" si="101">SUM(D370:D377)</f>
        <v>1310990</v>
      </c>
      <c r="E369" s="51">
        <f t="shared" si="101"/>
        <v>128751.94</v>
      </c>
      <c r="F369" s="52">
        <f t="shared" si="81"/>
        <v>9.8209704116736205</v>
      </c>
    </row>
    <row r="370" spans="1:6" ht="12.75" customHeight="1" x14ac:dyDescent="0.2">
      <c r="A370" s="53">
        <v>4221</v>
      </c>
      <c r="B370" s="85" t="s">
        <v>675</v>
      </c>
      <c r="C370" s="50" t="s">
        <v>767</v>
      </c>
      <c r="D370" s="242">
        <v>76505.45</v>
      </c>
      <c r="E370" s="242">
        <v>49271.23</v>
      </c>
      <c r="F370" s="52">
        <f t="shared" si="81"/>
        <v>64.402248467266062</v>
      </c>
    </row>
    <row r="371" spans="1:6" ht="12.75" customHeight="1" x14ac:dyDescent="0.2">
      <c r="A371" s="53">
        <v>4222</v>
      </c>
      <c r="B371" s="85" t="s">
        <v>768</v>
      </c>
      <c r="C371" s="50" t="s">
        <v>769</v>
      </c>
      <c r="D371" s="242">
        <v>849281.71</v>
      </c>
      <c r="E371" s="242">
        <v>8037.34</v>
      </c>
      <c r="F371" s="52">
        <f t="shared" si="81"/>
        <v>0.94636913822152136</v>
      </c>
    </row>
    <row r="372" spans="1:6" ht="12.75" customHeight="1" x14ac:dyDescent="0.2">
      <c r="A372" s="53">
        <v>4223</v>
      </c>
      <c r="B372" s="85" t="s">
        <v>679</v>
      </c>
      <c r="C372" s="50" t="s">
        <v>770</v>
      </c>
      <c r="D372" s="242">
        <v>6017.5</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4497.5</v>
      </c>
      <c r="E374" s="242"/>
      <c r="F374" s="52">
        <f t="shared" si="81"/>
        <v>0</v>
      </c>
    </row>
    <row r="375" spans="1:6" ht="12.75" customHeight="1" x14ac:dyDescent="0.2">
      <c r="A375" s="53">
        <v>4226</v>
      </c>
      <c r="B375" s="85" t="s">
        <v>685</v>
      </c>
      <c r="C375" s="50" t="s">
        <v>773</v>
      </c>
      <c r="D375" s="242">
        <v>4941.51</v>
      </c>
      <c r="E375" s="242">
        <v>1781.61</v>
      </c>
      <c r="F375" s="52">
        <f t="shared" si="81"/>
        <v>36.053959214895848</v>
      </c>
    </row>
    <row r="376" spans="1:6" ht="12.75" customHeight="1" x14ac:dyDescent="0.2">
      <c r="A376" s="53">
        <v>4227</v>
      </c>
      <c r="B376" s="232" t="s">
        <v>687</v>
      </c>
      <c r="C376" s="50" t="s">
        <v>774</v>
      </c>
      <c r="D376" s="242">
        <v>369746.33</v>
      </c>
      <c r="E376" s="242">
        <v>69661.759999999995</v>
      </c>
      <c r="F376" s="52">
        <f t="shared" si="81"/>
        <v>18.840419592535238</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45902.07</v>
      </c>
      <c r="E383" s="51">
        <f t="shared" si="103"/>
        <v>0</v>
      </c>
      <c r="F383" s="52">
        <f t="shared" si="81"/>
        <v>0</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45902.07</v>
      </c>
      <c r="E385" s="242"/>
      <c r="F385" s="52">
        <f t="shared" si="81"/>
        <v>0</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22953.65</v>
      </c>
      <c r="E391" s="51">
        <f t="shared" si="105"/>
        <v>20539.88</v>
      </c>
      <c r="F391" s="52">
        <f t="shared" si="81"/>
        <v>89.484156114604858</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22953.65</v>
      </c>
      <c r="E394" s="242">
        <v>20539.88</v>
      </c>
      <c r="F394" s="52">
        <f t="shared" si="81"/>
        <v>89.484156114604858</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1301061.23</v>
      </c>
      <c r="E402" s="51">
        <f t="shared" si="109"/>
        <v>212306.84</v>
      </c>
      <c r="F402" s="52">
        <f t="shared" si="81"/>
        <v>16.317974519923247</v>
      </c>
    </row>
    <row r="403" spans="1:6" ht="12.75" customHeight="1" x14ac:dyDescent="0.2">
      <c r="A403" s="53">
        <v>451</v>
      </c>
      <c r="B403" s="85" t="s">
        <v>812</v>
      </c>
      <c r="C403" s="50" t="s">
        <v>813</v>
      </c>
      <c r="D403" s="242">
        <v>1301061.23</v>
      </c>
      <c r="E403" s="242">
        <v>212306.84</v>
      </c>
      <c r="F403" s="52">
        <f t="shared" si="81"/>
        <v>16.317974519923247</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16379056.860000001</v>
      </c>
      <c r="E408" s="51">
        <f t="shared" si="111"/>
        <v>10647112.459999999</v>
      </c>
      <c r="F408" s="52">
        <f t="shared" si="81"/>
        <v>65.004429443075992</v>
      </c>
    </row>
    <row r="409" spans="1:6" ht="12.75" customHeight="1" x14ac:dyDescent="0.2">
      <c r="A409" s="53">
        <v>92212</v>
      </c>
      <c r="B409" s="85" t="s">
        <v>824</v>
      </c>
      <c r="C409" s="50" t="s">
        <v>825</v>
      </c>
      <c r="D409" s="242">
        <v>0</v>
      </c>
      <c r="E409" s="242">
        <v>4347228.25</v>
      </c>
      <c r="F409" s="52" t="str">
        <f t="shared" si="81"/>
        <v>-</v>
      </c>
    </row>
    <row r="410" spans="1:6" ht="12.75" customHeight="1" x14ac:dyDescent="0.2">
      <c r="A410" s="53">
        <v>92222</v>
      </c>
      <c r="B410" s="85" t="s">
        <v>826</v>
      </c>
      <c r="C410" s="50" t="s">
        <v>827</v>
      </c>
      <c r="D410" s="242">
        <v>8780575.4199999999</v>
      </c>
      <c r="E410" s="242">
        <v>0</v>
      </c>
      <c r="F410" s="52">
        <f t="shared" si="81"/>
        <v>0</v>
      </c>
    </row>
    <row r="411" spans="1:6" ht="12.75" customHeight="1" x14ac:dyDescent="0.2">
      <c r="A411" s="53">
        <v>97</v>
      </c>
      <c r="B411" s="85" t="s">
        <v>828</v>
      </c>
      <c r="C411" s="50" t="s">
        <v>829</v>
      </c>
      <c r="D411" s="242">
        <v>2576462.6800000002</v>
      </c>
      <c r="E411" s="242">
        <v>2247382.31</v>
      </c>
      <c r="F411" s="52">
        <f t="shared" si="81"/>
        <v>87.227435019551692</v>
      </c>
    </row>
    <row r="412" spans="1:6" ht="12.75" customHeight="1" x14ac:dyDescent="0.2">
      <c r="A412" s="53" t="s">
        <v>609</v>
      </c>
      <c r="B412" s="85" t="s">
        <v>830</v>
      </c>
      <c r="C412" s="50" t="s">
        <v>831</v>
      </c>
      <c r="D412" s="51">
        <f>D6+D298</f>
        <v>81163207.51000002</v>
      </c>
      <c r="E412" s="51">
        <f>E6+E298</f>
        <v>81214367.579999998</v>
      </c>
      <c r="F412" s="52">
        <f t="shared" si="81"/>
        <v>100.0630335734251</v>
      </c>
    </row>
    <row r="413" spans="1:6" ht="12.75" customHeight="1" x14ac:dyDescent="0.2">
      <c r="A413" s="53" t="s">
        <v>609</v>
      </c>
      <c r="B413" s="85" t="s">
        <v>832</v>
      </c>
      <c r="C413" s="50" t="s">
        <v>833</v>
      </c>
      <c r="D413" s="51">
        <f t="shared" ref="D413:E413" si="112">D289+D350</f>
        <v>71575303.579999998</v>
      </c>
      <c r="E413" s="51">
        <f t="shared" si="112"/>
        <v>75995512.579999983</v>
      </c>
      <c r="F413" s="52">
        <f t="shared" si="81"/>
        <v>106.17560635989409</v>
      </c>
    </row>
    <row r="414" spans="1:6" ht="12.75" customHeight="1" x14ac:dyDescent="0.2">
      <c r="A414" s="53" t="s">
        <v>609</v>
      </c>
      <c r="B414" s="85" t="s">
        <v>834</v>
      </c>
      <c r="C414" s="50" t="s">
        <v>835</v>
      </c>
      <c r="D414" s="51">
        <f t="shared" ref="D414:E414" si="113">IF(D412&gt;=D413,D412-D413,0)</f>
        <v>9587903.9300000221</v>
      </c>
      <c r="E414" s="51">
        <f t="shared" si="113"/>
        <v>5218855.0000000149</v>
      </c>
      <c r="F414" s="52">
        <f t="shared" si="81"/>
        <v>54.431657201638259</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9641446.8200000003</v>
      </c>
      <c r="F416" s="52" t="str">
        <f t="shared" si="81"/>
        <v>-</v>
      </c>
    </row>
    <row r="417" spans="1:6" ht="12.75" customHeight="1" x14ac:dyDescent="0.2">
      <c r="A417" s="60" t="s">
        <v>838</v>
      </c>
      <c r="B417" s="85" t="s">
        <v>841</v>
      </c>
      <c r="C417" s="61" t="s">
        <v>842</v>
      </c>
      <c r="D417" s="51">
        <f t="shared" ref="D417:E417" si="116">IF(D293-D292+D410-D409&gt;=0,D293-D292+D410-D409,0)</f>
        <v>5662475.9199999999</v>
      </c>
      <c r="E417" s="51">
        <f t="shared" si="116"/>
        <v>0</v>
      </c>
      <c r="F417" s="52">
        <f t="shared" si="81"/>
        <v>0</v>
      </c>
    </row>
    <row r="418" spans="1:6" ht="12.75" customHeight="1" x14ac:dyDescent="0.2">
      <c r="A418" s="55" t="s">
        <v>843</v>
      </c>
      <c r="B418" s="233" t="s">
        <v>844</v>
      </c>
      <c r="C418" s="56" t="s">
        <v>845</v>
      </c>
      <c r="D418" s="62">
        <f t="shared" ref="D418:E418" si="117">D294+D411</f>
        <v>10465761.960000001</v>
      </c>
      <c r="E418" s="62">
        <f t="shared" si="117"/>
        <v>9515484.790000001</v>
      </c>
      <c r="F418" s="57">
        <f t="shared" si="81"/>
        <v>90.920133922098117</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7034384.0800000001</v>
      </c>
      <c r="E420" s="51">
        <f t="shared" si="118"/>
        <v>5908536.7999999998</v>
      </c>
      <c r="F420" s="52">
        <f t="shared" ref="F420:F647" si="119">IF(D420&lt;&gt;0,IF(E420/D420&gt;=100,"&gt;&gt;100",E420/D420*100),"-")</f>
        <v>83.995083760055365</v>
      </c>
    </row>
    <row r="421" spans="1:6" ht="24" x14ac:dyDescent="0.2">
      <c r="A421" s="53">
        <v>81</v>
      </c>
      <c r="B421" s="232" t="s">
        <v>849</v>
      </c>
      <c r="C421" s="50" t="s">
        <v>850</v>
      </c>
      <c r="D421" s="51">
        <f t="shared" ref="D421:E421" si="120">D422+D427+D430+D434+D435+D442+D447+D455</f>
        <v>14931.69</v>
      </c>
      <c r="E421" s="51">
        <f t="shared" si="120"/>
        <v>14427.47</v>
      </c>
      <c r="F421" s="52">
        <f t="shared" si="119"/>
        <v>96.623155182032306</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14931.69</v>
      </c>
      <c r="E427" s="51">
        <f t="shared" si="122"/>
        <v>14427.47</v>
      </c>
      <c r="F427" s="52">
        <f t="shared" si="119"/>
        <v>96.623155182032306</v>
      </c>
    </row>
    <row r="428" spans="1:6" ht="24" x14ac:dyDescent="0.2">
      <c r="A428" s="53">
        <v>8121</v>
      </c>
      <c r="B428" s="232" t="s">
        <v>863</v>
      </c>
      <c r="C428" s="50" t="s">
        <v>864</v>
      </c>
      <c r="D428" s="242">
        <v>14931.69</v>
      </c>
      <c r="E428" s="242">
        <v>14427.47</v>
      </c>
      <c r="F428" s="52">
        <f t="shared" si="119"/>
        <v>96.623155182032306</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7019452.3899999997</v>
      </c>
      <c r="E484" s="51">
        <f t="shared" si="137"/>
        <v>5894109.3300000001</v>
      </c>
      <c r="F484" s="52">
        <f t="shared" si="119"/>
        <v>83.968221486861609</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7019452.3899999997</v>
      </c>
      <c r="E495" s="51">
        <f t="shared" si="140"/>
        <v>5894109.3300000001</v>
      </c>
      <c r="F495" s="52">
        <f t="shared" si="119"/>
        <v>83.968221486861609</v>
      </c>
    </row>
    <row r="496" spans="1:6" ht="12.75" customHeight="1" x14ac:dyDescent="0.2">
      <c r="A496" s="53">
        <v>8443</v>
      </c>
      <c r="B496" s="85" t="s">
        <v>999</v>
      </c>
      <c r="C496" s="50" t="s">
        <v>1000</v>
      </c>
      <c r="D496" s="242">
        <v>7019452.3899999997</v>
      </c>
      <c r="E496" s="242">
        <v>5894109.3300000001</v>
      </c>
      <c r="F496" s="52">
        <f t="shared" si="119"/>
        <v>83.968221486861609</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2601201.0700000003</v>
      </c>
      <c r="E528" s="51">
        <f t="shared" si="148"/>
        <v>2496842.58</v>
      </c>
      <c r="F528" s="52">
        <f t="shared" si="119"/>
        <v>95.988065236340987</v>
      </c>
    </row>
    <row r="529" spans="1:6" ht="24" x14ac:dyDescent="0.2">
      <c r="A529" s="53">
        <v>51</v>
      </c>
      <c r="B529" s="85" t="s">
        <v>1065</v>
      </c>
      <c r="C529" s="50" t="s">
        <v>1066</v>
      </c>
      <c r="D529" s="51">
        <f t="shared" ref="D529:E529" si="149">D530+D535+D538+D542+D543+D550+D555+D563</f>
        <v>405139.26</v>
      </c>
      <c r="E529" s="51">
        <f t="shared" si="149"/>
        <v>506000.42</v>
      </c>
      <c r="F529" s="52">
        <f t="shared" si="119"/>
        <v>124.89542978382298</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405139.26</v>
      </c>
      <c r="E535" s="51">
        <f t="shared" si="151"/>
        <v>506000.42</v>
      </c>
      <c r="F535" s="52">
        <f t="shared" si="119"/>
        <v>124.89542978382298</v>
      </c>
    </row>
    <row r="536" spans="1:6" ht="24" x14ac:dyDescent="0.2">
      <c r="A536" s="53">
        <v>5121</v>
      </c>
      <c r="B536" s="85" t="s">
        <v>1079</v>
      </c>
      <c r="C536" s="50" t="s">
        <v>1080</v>
      </c>
      <c r="D536" s="242">
        <v>405139.26</v>
      </c>
      <c r="E536" s="242">
        <v>506000.42</v>
      </c>
      <c r="F536" s="52">
        <f t="shared" si="119"/>
        <v>124.89542978382298</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2196061.81</v>
      </c>
      <c r="E593" s="51">
        <f t="shared" si="167"/>
        <v>1990842.16</v>
      </c>
      <c r="F593" s="52">
        <f t="shared" si="119"/>
        <v>90.655105923453021</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1064552.73</v>
      </c>
      <c r="E605" s="51">
        <f t="shared" si="171"/>
        <v>1990842.16</v>
      </c>
      <c r="F605" s="52">
        <f t="shared" si="119"/>
        <v>187.0120759541897</v>
      </c>
    </row>
    <row r="606" spans="1:6" ht="24" x14ac:dyDescent="0.2">
      <c r="A606" s="53">
        <v>5443</v>
      </c>
      <c r="B606" s="85" t="s">
        <v>1210</v>
      </c>
      <c r="C606" s="50" t="s">
        <v>1211</v>
      </c>
      <c r="D606" s="242">
        <v>1064552.73</v>
      </c>
      <c r="E606" s="242">
        <v>1990842.16</v>
      </c>
      <c r="F606" s="52">
        <f t="shared" si="119"/>
        <v>187.0120759541897</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1131509.08</v>
      </c>
      <c r="E617" s="51">
        <f t="shared" si="173"/>
        <v>0</v>
      </c>
      <c r="F617" s="52">
        <f t="shared" si="119"/>
        <v>0</v>
      </c>
    </row>
    <row r="618" spans="1:6" ht="12.75" customHeight="1" x14ac:dyDescent="0.2">
      <c r="A618" s="53">
        <v>5471</v>
      </c>
      <c r="B618" s="85" t="s">
        <v>1234</v>
      </c>
      <c r="C618" s="50" t="s">
        <v>1235</v>
      </c>
      <c r="D618" s="242">
        <v>1131509.08</v>
      </c>
      <c r="E618" s="242"/>
      <c r="F618" s="52">
        <f t="shared" si="119"/>
        <v>0</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4433183.01</v>
      </c>
      <c r="E635" s="51">
        <f t="shared" si="178"/>
        <v>3411694.2199999997</v>
      </c>
      <c r="F635" s="52">
        <f t="shared" si="119"/>
        <v>76.958118180643297</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1437944.03</v>
      </c>
      <c r="E637" s="242">
        <v>147566.21</v>
      </c>
      <c r="F637" s="52">
        <f t="shared" si="119"/>
        <v>10.262305550237585</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88197591.590000018</v>
      </c>
      <c r="E639" s="51">
        <f t="shared" si="180"/>
        <v>87122904.379999995</v>
      </c>
      <c r="F639" s="52">
        <f t="shared" si="119"/>
        <v>98.781500502875559</v>
      </c>
    </row>
    <row r="640" spans="1:6" ht="12.75" customHeight="1" x14ac:dyDescent="0.2">
      <c r="A640" s="53" t="s">
        <v>609</v>
      </c>
      <c r="B640" s="85" t="s">
        <v>1278</v>
      </c>
      <c r="C640" s="50" t="s">
        <v>1279</v>
      </c>
      <c r="D640" s="51">
        <f t="shared" ref="D640:E640" si="181">D413+D528</f>
        <v>74176504.650000006</v>
      </c>
      <c r="E640" s="51">
        <f t="shared" si="181"/>
        <v>78492355.159999982</v>
      </c>
      <c r="F640" s="52">
        <f t="shared" si="119"/>
        <v>105.81835249633858</v>
      </c>
    </row>
    <row r="641" spans="1:6" ht="12.75" customHeight="1" x14ac:dyDescent="0.2">
      <c r="A641" s="53" t="s">
        <v>609</v>
      </c>
      <c r="B641" s="85" t="s">
        <v>1280</v>
      </c>
      <c r="C641" s="50" t="s">
        <v>1281</v>
      </c>
      <c r="D641" s="51">
        <f t="shared" ref="D641:E641" si="182">IF(D639&gt;=D640,D639-D640,0)</f>
        <v>14021086.940000013</v>
      </c>
      <c r="E641" s="51">
        <f t="shared" si="182"/>
        <v>8630549.2200000137</v>
      </c>
      <c r="F641" s="52">
        <f t="shared" si="119"/>
        <v>61.554066791914543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9789013.0300000012</v>
      </c>
      <c r="F643" s="52" t="str">
        <f t="shared" si="119"/>
        <v>-</v>
      </c>
    </row>
    <row r="644" spans="1:6" ht="24" x14ac:dyDescent="0.2">
      <c r="A644" s="60" t="s">
        <v>1286</v>
      </c>
      <c r="B644" s="85" t="s">
        <v>1287</v>
      </c>
      <c r="C644" s="61" t="s">
        <v>1286</v>
      </c>
      <c r="D644" s="51">
        <f t="shared" ref="D644:E644" si="185">IF(D417-D416+D638-D637&gt;=0,D417-D416+D638-D637,0)</f>
        <v>4224531.8899999997</v>
      </c>
      <c r="E644" s="51">
        <f t="shared" si="185"/>
        <v>0</v>
      </c>
      <c r="F644" s="52">
        <f t="shared" si="119"/>
        <v>0</v>
      </c>
    </row>
    <row r="645" spans="1:6" ht="24" x14ac:dyDescent="0.2">
      <c r="A645" s="53" t="s">
        <v>609</v>
      </c>
      <c r="B645" s="85" t="s">
        <v>1288</v>
      </c>
      <c r="C645" s="50" t="s">
        <v>1289</v>
      </c>
      <c r="D645" s="51">
        <f t="shared" ref="D645:E645" si="186">IF(D641+D643-D642-D644&gt;=0,D641+D643-D642-D644,0)</f>
        <v>9796555.0500000119</v>
      </c>
      <c r="E645" s="51">
        <f t="shared" si="186"/>
        <v>18419562.250000015</v>
      </c>
      <c r="F645" s="52">
        <f t="shared" si="119"/>
        <v>188.02081094823217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359461.96</v>
      </c>
      <c r="E647" s="243">
        <v>549798.12</v>
      </c>
      <c r="F647" s="57">
        <f t="shared" si="119"/>
        <v>152.95029270969312</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2442563.1800000002</v>
      </c>
      <c r="E649" s="242">
        <v>13182995.390000001</v>
      </c>
      <c r="F649" s="52">
        <f t="shared" ref="F649:F724" si="188">IF(D649&lt;&gt;0,IF(E649/D649&gt;=100,"&gt;&gt;100",E649/D649*100),"-")</f>
        <v>539.71972958341246</v>
      </c>
    </row>
    <row r="650" spans="1:6" ht="12.75" customHeight="1" x14ac:dyDescent="0.2">
      <c r="A650" s="53" t="s">
        <v>1297</v>
      </c>
      <c r="B650" s="85" t="s">
        <v>1298</v>
      </c>
      <c r="C650" s="50" t="s">
        <v>1297</v>
      </c>
      <c r="D650" s="242">
        <v>111372230.67</v>
      </c>
      <c r="E650" s="242">
        <v>278525574.87</v>
      </c>
      <c r="F650" s="52">
        <f t="shared" si="188"/>
        <v>250.08529791890538</v>
      </c>
    </row>
    <row r="651" spans="1:6" ht="12.75" customHeight="1" x14ac:dyDescent="0.2">
      <c r="A651" s="53" t="s">
        <v>1299</v>
      </c>
      <c r="B651" s="85" t="s">
        <v>1300</v>
      </c>
      <c r="C651" s="50" t="s">
        <v>1299</v>
      </c>
      <c r="D651" s="242">
        <v>100631798.45999999</v>
      </c>
      <c r="E651" s="242">
        <v>270038444.56</v>
      </c>
      <c r="F651" s="52">
        <f t="shared" si="188"/>
        <v>268.34305725673505</v>
      </c>
    </row>
    <row r="652" spans="1:6" ht="24" x14ac:dyDescent="0.2">
      <c r="A652" s="53">
        <v>11</v>
      </c>
      <c r="B652" s="85" t="s">
        <v>1301</v>
      </c>
      <c r="C652" s="50" t="s">
        <v>1302</v>
      </c>
      <c r="D652" s="51">
        <f t="shared" ref="D652:E652" si="189">+D649+D650-D651</f>
        <v>13182995.390000015</v>
      </c>
      <c r="E652" s="51">
        <f t="shared" si="189"/>
        <v>21670125.699999988</v>
      </c>
      <c r="F652" s="52">
        <f t="shared" si="188"/>
        <v>164.37937706052679</v>
      </c>
    </row>
    <row r="653" spans="1:6" ht="24" x14ac:dyDescent="0.2">
      <c r="A653" s="53" t="s">
        <v>609</v>
      </c>
      <c r="B653" s="85" t="s">
        <v>1303</v>
      </c>
      <c r="C653" s="50" t="s">
        <v>1304</v>
      </c>
      <c r="D653" s="262">
        <v>192</v>
      </c>
      <c r="E653" s="262">
        <v>191</v>
      </c>
      <c r="F653" s="52">
        <f t="shared" si="188"/>
        <v>99.479166666666657</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182</v>
      </c>
      <c r="E655" s="262">
        <v>177</v>
      </c>
      <c r="F655" s="52">
        <f t="shared" si="188"/>
        <v>97.252747252747255</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1213177.1599999999</v>
      </c>
      <c r="E657" s="242">
        <f>1060151.25+557987.89</f>
        <v>1618139.1400000001</v>
      </c>
      <c r="F657" s="52">
        <f t="shared" si="188"/>
        <v>133.38028388203421</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120.19</v>
      </c>
      <c r="E660" s="242">
        <v>971.68</v>
      </c>
      <c r="F660" s="52">
        <f t="shared" si="188"/>
        <v>808.45328230302016</v>
      </c>
    </row>
    <row r="661" spans="1:6" ht="12.75" customHeight="1" x14ac:dyDescent="0.2">
      <c r="A661" s="53">
        <v>63311</v>
      </c>
      <c r="B661" s="85" t="s">
        <v>1320</v>
      </c>
      <c r="C661" s="50" t="s">
        <v>1321</v>
      </c>
      <c r="D661" s="242">
        <v>587410.96</v>
      </c>
      <c r="E661" s="242">
        <f>745464+107694.67+427475.42+4488</f>
        <v>1285122.0900000001</v>
      </c>
      <c r="F661" s="52">
        <f t="shared" si="188"/>
        <v>218.77734286741946</v>
      </c>
    </row>
    <row r="662" spans="1:6" ht="12.75" customHeight="1" x14ac:dyDescent="0.2">
      <c r="A662" s="53">
        <v>63312</v>
      </c>
      <c r="B662" s="85" t="s">
        <v>1322</v>
      </c>
      <c r="C662" s="50" t="s">
        <v>1323</v>
      </c>
      <c r="D662" s="242">
        <v>10420</v>
      </c>
      <c r="E662" s="242">
        <v>339.1</v>
      </c>
      <c r="F662" s="52">
        <f t="shared" si="188"/>
        <v>3.2543186180422268</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257595.16</v>
      </c>
      <c r="E664" s="242">
        <f>24926.74+78873.17+35632.6+90302.51+16596.18</f>
        <v>246331.2</v>
      </c>
      <c r="F664" s="52">
        <f t="shared" si="188"/>
        <v>95.627262561920816</v>
      </c>
    </row>
    <row r="665" spans="1:6" ht="12.75" customHeight="1" x14ac:dyDescent="0.2">
      <c r="A665" s="53">
        <v>63321</v>
      </c>
      <c r="B665" s="85" t="s">
        <v>1328</v>
      </c>
      <c r="C665" s="50" t="s">
        <v>1329</v>
      </c>
      <c r="D665" s="242">
        <v>428361.13</v>
      </c>
      <c r="E665" s="242">
        <f>4569.19+111197.49+400000</f>
        <v>515766.68</v>
      </c>
      <c r="F665" s="52">
        <f t="shared" si="188"/>
        <v>120.40464082256949</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f>4425+15376.25</f>
        <v>19801.25</v>
      </c>
      <c r="F670" s="52" t="str">
        <f t="shared" si="188"/>
        <v>-</v>
      </c>
    </row>
    <row r="671" spans="1:6" ht="24" x14ac:dyDescent="0.2">
      <c r="A671" s="53">
        <v>63416</v>
      </c>
      <c r="B671" s="232" t="s">
        <v>1340</v>
      </c>
      <c r="C671" s="50" t="s">
        <v>1341</v>
      </c>
      <c r="D671" s="242">
        <v>559219.54</v>
      </c>
      <c r="E671" s="242">
        <v>589956.62</v>
      </c>
      <c r="F671" s="52">
        <f t="shared" si="188"/>
        <v>105.49642453480791</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800000</v>
      </c>
      <c r="E673" s="242">
        <v>117581.89</v>
      </c>
      <c r="F673" s="52">
        <f t="shared" si="188"/>
        <v>14.697736249999998</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1709022.12</v>
      </c>
      <c r="E694" s="242">
        <f>62133.65+610269.81+11001.24+344179.24+11909.72+13322.12+990+55847.33+103650+0</f>
        <v>1213303.1100000001</v>
      </c>
      <c r="F694" s="52">
        <f t="shared" si="188"/>
        <v>70.993996847741215</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88686.5</v>
      </c>
      <c r="E696" s="242">
        <f>1221.54+69228.28</f>
        <v>70449.819999999992</v>
      </c>
      <c r="F696" s="52">
        <f t="shared" si="188"/>
        <v>79.436915426812419</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5112924.24</v>
      </c>
      <c r="E698" s="242">
        <f>21452.99+527085.12+6649.87+559587.28</f>
        <v>1114775.26</v>
      </c>
      <c r="F698" s="52">
        <f t="shared" si="188"/>
        <v>21.803085820806135</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58829.26</v>
      </c>
      <c r="E710" s="242">
        <f>5848.74+21.97</f>
        <v>5870.71</v>
      </c>
      <c r="F710" s="52">
        <f t="shared" si="188"/>
        <v>9.9792348229435479</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31273.71</v>
      </c>
      <c r="E712" s="242">
        <v>20474.07</v>
      </c>
      <c r="F712" s="52">
        <f t="shared" si="188"/>
        <v>65.467352610227564</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6636.2</v>
      </c>
      <c r="E716" s="242">
        <v>1400</v>
      </c>
      <c r="F716" s="52">
        <f t="shared" si="188"/>
        <v>21.096410596425667</v>
      </c>
    </row>
    <row r="717" spans="1:6" ht="12.75" customHeight="1" x14ac:dyDescent="0.2">
      <c r="A717" s="53">
        <v>31215</v>
      </c>
      <c r="B717" s="85" t="s">
        <v>1414</v>
      </c>
      <c r="C717" s="50" t="s">
        <v>1415</v>
      </c>
      <c r="D717" s="242">
        <v>6835.27</v>
      </c>
      <c r="E717" s="242">
        <v>10640</v>
      </c>
      <c r="F717" s="52">
        <f t="shared" si="188"/>
        <v>155.66319984433679</v>
      </c>
    </row>
    <row r="718" spans="1:6" ht="12.75" customHeight="1" x14ac:dyDescent="0.2">
      <c r="A718" s="53">
        <v>32121</v>
      </c>
      <c r="B718" s="85" t="s">
        <v>1416</v>
      </c>
      <c r="C718" s="50" t="s">
        <v>1417</v>
      </c>
      <c r="D718" s="242">
        <v>95232.79</v>
      </c>
      <c r="E718" s="242">
        <v>92002.559999999998</v>
      </c>
      <c r="F718" s="52">
        <f t="shared" si="188"/>
        <v>96.608069552514436</v>
      </c>
    </row>
    <row r="719" spans="1:6" ht="12.75" customHeight="1" x14ac:dyDescent="0.2">
      <c r="A719" s="53" t="s">
        <v>1418</v>
      </c>
      <c r="B719" s="85" t="s">
        <v>1419</v>
      </c>
      <c r="C719" s="50" t="s">
        <v>1418</v>
      </c>
      <c r="D719" s="242">
        <v>5972.52</v>
      </c>
      <c r="E719" s="242">
        <v>14931.3</v>
      </c>
      <c r="F719" s="52">
        <f t="shared" si="188"/>
        <v>249.99999999999994</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80823.839999999997</v>
      </c>
      <c r="E722" s="242">
        <v>52660.959999999999</v>
      </c>
      <c r="F722" s="52">
        <f t="shared" si="188"/>
        <v>65.155231426767159</v>
      </c>
    </row>
    <row r="723" spans="1:6" ht="12.75" customHeight="1" x14ac:dyDescent="0.2">
      <c r="A723" s="53" t="s">
        <v>1426</v>
      </c>
      <c r="B723" s="85" t="s">
        <v>1427</v>
      </c>
      <c r="C723" s="50" t="s">
        <v>1426</v>
      </c>
      <c r="D723" s="242">
        <v>4633.7</v>
      </c>
      <c r="E723" s="242">
        <v>4307</v>
      </c>
      <c r="F723" s="52">
        <f t="shared" si="188"/>
        <v>92.949478818223014</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68714.62</v>
      </c>
      <c r="E725" s="242">
        <v>61083.5</v>
      </c>
      <c r="F725" s="52">
        <f t="shared" ref="F725:F979" si="190">IF(D725&lt;&gt;0,IF(E725/D725&gt;=100,"&gt;&gt;100",E725/D725*100),"-")</f>
        <v>88.894473985303279</v>
      </c>
    </row>
    <row r="726" spans="1:6" ht="12.75" customHeight="1" x14ac:dyDescent="0.2">
      <c r="A726" s="53" t="s">
        <v>1432</v>
      </c>
      <c r="B726" s="85" t="s">
        <v>1433</v>
      </c>
      <c r="C726" s="50" t="s">
        <v>1432</v>
      </c>
      <c r="D726" s="242">
        <v>8635.2000000000007</v>
      </c>
      <c r="E726" s="242">
        <v>4274.38</v>
      </c>
      <c r="F726" s="52">
        <f t="shared" si="190"/>
        <v>49.499490457661658</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65199.61</v>
      </c>
      <c r="E742" s="242">
        <v>109039.41</v>
      </c>
      <c r="F742" s="52">
        <f t="shared" si="190"/>
        <v>167.23935925383603</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39045.93</v>
      </c>
      <c r="E759" s="242">
        <v>40000</v>
      </c>
      <c r="F759" s="52">
        <f t="shared" si="190"/>
        <v>102.44345569435791</v>
      </c>
    </row>
    <row r="760" spans="1:6" ht="12.75" customHeight="1" x14ac:dyDescent="0.2">
      <c r="A760" s="53">
        <v>35232</v>
      </c>
      <c r="B760" s="85" t="s">
        <v>1500</v>
      </c>
      <c r="C760" s="50" t="s">
        <v>1501</v>
      </c>
      <c r="D760" s="242">
        <v>53909.64</v>
      </c>
      <c r="E760" s="242">
        <f>90192.8-40000</f>
        <v>50192.800000000003</v>
      </c>
      <c r="F760" s="52">
        <f t="shared" si="190"/>
        <v>93.105426042540813</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127273.95</v>
      </c>
      <c r="E762" s="242">
        <v>198742.97</v>
      </c>
      <c r="F762" s="52">
        <f t="shared" si="190"/>
        <v>156.15369052347319</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300000</v>
      </c>
      <c r="E769" s="242"/>
      <c r="F769" s="52">
        <f t="shared" si="190"/>
        <v>0</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48492.39</v>
      </c>
      <c r="E790" s="242">
        <v>3081.05</v>
      </c>
      <c r="F790" s="52">
        <f t="shared" si="190"/>
        <v>6.3536773501986605</v>
      </c>
    </row>
    <row r="791" spans="1:6" ht="24" x14ac:dyDescent="0.2">
      <c r="A791" s="53" t="s">
        <v>1562</v>
      </c>
      <c r="B791" s="85" t="s">
        <v>1563</v>
      </c>
      <c r="C791" s="50" t="s">
        <v>1562</v>
      </c>
      <c r="D791" s="242">
        <v>12301.31</v>
      </c>
      <c r="E791" s="242">
        <v>33365.14</v>
      </c>
      <c r="F791" s="52">
        <f t="shared" si="190"/>
        <v>271.23241345840398</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1160.1400000000001</v>
      </c>
      <c r="E794" s="242">
        <v>195145.5</v>
      </c>
      <c r="F794" s="52" t="str">
        <f t="shared" si="190"/>
        <v>&gt;&gt;100</v>
      </c>
    </row>
    <row r="795" spans="1:6" ht="12.75" customHeight="1" x14ac:dyDescent="0.2">
      <c r="A795" s="53" t="s">
        <v>1570</v>
      </c>
      <c r="B795" s="85" t="s">
        <v>1571</v>
      </c>
      <c r="C795" s="50" t="s">
        <v>1570</v>
      </c>
      <c r="D795" s="242">
        <v>0</v>
      </c>
      <c r="E795" s="242">
        <v>2840.26</v>
      </c>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567753.54</v>
      </c>
      <c r="E823" s="242">
        <f>580263.38+4216725.97</f>
        <v>4796989.3499999996</v>
      </c>
      <c r="F823" s="52">
        <f t="shared" si="190"/>
        <v>844.90699080449576</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4594.2</v>
      </c>
      <c r="E827" s="242">
        <v>8320.2099999999991</v>
      </c>
      <c r="F827" s="52">
        <f t="shared" si="190"/>
        <v>181.10247703626311</v>
      </c>
    </row>
    <row r="828" spans="1:6" ht="12.75" customHeight="1" x14ac:dyDescent="0.2">
      <c r="A828" s="53" t="s">
        <v>1635</v>
      </c>
      <c r="B828" s="85" t="s">
        <v>1636</v>
      </c>
      <c r="C828" s="50" t="s">
        <v>1635</v>
      </c>
      <c r="D828" s="242">
        <v>97066.08</v>
      </c>
      <c r="E828" s="310">
        <f>15512.49+112010.12</f>
        <v>127522.61</v>
      </c>
      <c r="F828" s="52">
        <f t="shared" si="190"/>
        <v>131.37710928472643</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7290933.2400000002</v>
      </c>
      <c r="E830" s="242">
        <v>6250360.3499999996</v>
      </c>
      <c r="F830" s="52">
        <f t="shared" si="190"/>
        <v>85.727850526855178</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14931.69</v>
      </c>
      <c r="E846" s="242">
        <v>14427.47</v>
      </c>
      <c r="F846" s="52">
        <f t="shared" si="190"/>
        <v>96.623155182032306</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7019452.3899999997</v>
      </c>
      <c r="E886" s="242">
        <v>5894109.3300000001</v>
      </c>
      <c r="F886" s="52">
        <f t="shared" si="190"/>
        <v>83.968221486861609</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405139.26</v>
      </c>
      <c r="E915" s="242">
        <v>506000.42</v>
      </c>
      <c r="F915" s="52">
        <f t="shared" si="190"/>
        <v>124.89542978382298</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1064552.73</v>
      </c>
      <c r="E954" s="242">
        <v>1990842.16</v>
      </c>
      <c r="F954" s="52">
        <f t="shared" si="190"/>
        <v>187.0120759541897</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1131509.08</v>
      </c>
      <c r="E968" s="242"/>
      <c r="F968" s="52">
        <f t="shared" si="190"/>
        <v>0</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268" sqref="E268:E27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332797019.25999999</v>
      </c>
      <c r="E6" s="229">
        <f t="shared" si="0"/>
        <v>339444593.64999998</v>
      </c>
      <c r="F6" s="230">
        <f t="shared" ref="F6:F260" si="1">IF(D6&gt;0,IF(E6/D6&gt;=100,"&gt;&gt;100",E6/D6*100),"-")</f>
        <v>101.99748615681155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254176969.37</v>
      </c>
      <c r="E7" s="104">
        <f t="shared" si="2"/>
        <v>256526489.24000001</v>
      </c>
      <c r="F7" s="93">
        <f t="shared" si="1"/>
        <v>100.92436379103249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85529053.530000001</v>
      </c>
      <c r="E8" s="104">
        <f>E9+E10-E11</f>
        <v>89553777.980000004</v>
      </c>
      <c r="F8" s="93">
        <f t="shared" si="1"/>
        <v>104.70568103339095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75223854.790000007</v>
      </c>
      <c r="E9" s="247">
        <v>79029279.510000005</v>
      </c>
      <c r="F9" s="93">
        <f t="shared" si="1"/>
        <v>105.05880047044049</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21916202.690000001</v>
      </c>
      <c r="E10" s="247">
        <v>22678517.579999998</v>
      </c>
      <c r="F10" s="93">
        <f t="shared" si="1"/>
        <v>103.47831648019859</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11611003.949999999</v>
      </c>
      <c r="E11" s="247">
        <v>12154019.109999999</v>
      </c>
      <c r="F11" s="93">
        <f t="shared" si="1"/>
        <v>104.6767287509191</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128789849.88</v>
      </c>
      <c r="E12" s="104">
        <f t="shared" si="3"/>
        <v>132397824.76000002</v>
      </c>
      <c r="F12" s="93">
        <f t="shared" si="1"/>
        <v>102.80144350145741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123370933.91</v>
      </c>
      <c r="E13" s="104">
        <f t="shared" si="4"/>
        <v>128386614.18000001</v>
      </c>
      <c r="F13" s="93">
        <f t="shared" si="1"/>
        <v>104.06552833073226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12220889.41</v>
      </c>
      <c r="E14" s="247">
        <f>2324685.29+8416944.31+625029.4+157193.65+35626.39+641836.9+550600</f>
        <v>12751915.940000003</v>
      </c>
      <c r="F14" s="93">
        <f t="shared" si="1"/>
        <v>104.34523635870134</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58241766.07</v>
      </c>
      <c r="E15" s="247">
        <f>1236310.68+271991.01+302508.68+102864.3+85888.19+222162.87+23842.91+197960.83+6570378.89+216192.18+1268558.57+1107437.74+141684.05+6626929.08+656551.39+744500.11+548999.53+403583.97+65068.95+1000046.34+835736.28+4271583.2+376334.33+14920685.81+53111.73+5919345.87+64365.47+2589344.1+3370145.8+3623322.27+313259.1+28170.26</f>
        <v>58158864.489999995</v>
      </c>
      <c r="F15" s="93">
        <f t="shared" si="1"/>
        <v>99.85765957045264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129902285.04000001</v>
      </c>
      <c r="E16" s="247">
        <f>116644455.2+17802733.56+150185.55+406944.2</f>
        <v>135004318.50999999</v>
      </c>
      <c r="F16" s="93">
        <f t="shared" si="1"/>
        <v>103.92759332018598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23648062.07</v>
      </c>
      <c r="E17" s="247">
        <f>55075.7+8146250.19+110678.96+163388.5+79503.1+37593.92+212557.26+368933.8+371764.63+549630.29+285354.04+358351.58+159267.37+2516587.78+14657.16+3630532.34+118146.4+138230.69+55682.05+224939.44+109003.45+314428.54+11581.23+1274380.86+2307042.48+86485.09+3393523.59+2633.39+140265.64+387215.51+4026010.82</f>
        <v>29649695.800000001</v>
      </c>
      <c r="F17" s="93">
        <f t="shared" si="1"/>
        <v>125.37896641270108</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100642068.68000001</v>
      </c>
      <c r="E18" s="247">
        <v>107178180.56</v>
      </c>
      <c r="F18" s="93">
        <f t="shared" si="1"/>
        <v>106.49441328633867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4089876.46</v>
      </c>
      <c r="E19" s="104">
        <f t="shared" si="5"/>
        <v>2953983.8599999994</v>
      </c>
      <c r="F19" s="93">
        <f t="shared" si="1"/>
        <v>72.226725889906206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3629856.66</v>
      </c>
      <c r="E20" s="247">
        <v>3677936.3</v>
      </c>
      <c r="F20" s="93">
        <f t="shared" si="1"/>
        <v>101.3245602926921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2183124.27</v>
      </c>
      <c r="E21" s="247">
        <v>2186454.34</v>
      </c>
      <c r="F21" s="93">
        <f t="shared" si="1"/>
        <v>100.15253689612456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222504.36</v>
      </c>
      <c r="E22" s="247">
        <v>222554.5</v>
      </c>
      <c r="F22" s="93">
        <f t="shared" si="1"/>
        <v>100.02253438988791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141418.45000000001</v>
      </c>
      <c r="E24" s="247">
        <v>164548.26</v>
      </c>
      <c r="F24" s="93">
        <f t="shared" si="1"/>
        <v>116.35558160904746</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160844.84</v>
      </c>
      <c r="E25" s="247">
        <v>157730.39000000001</v>
      </c>
      <c r="F25" s="93">
        <f t="shared" si="1"/>
        <v>98.063692935377972</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1751511.59</v>
      </c>
      <c r="E26" s="247">
        <v>1786675.92</v>
      </c>
      <c r="F26" s="93">
        <f t="shared" si="1"/>
        <v>102.00765614117347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3999383.71</v>
      </c>
      <c r="E28" s="247">
        <v>5241915.8499999996</v>
      </c>
      <c r="F28" s="93">
        <f t="shared" si="1"/>
        <v>131.06809023833324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34433.32</v>
      </c>
      <c r="E29" s="104">
        <f t="shared" si="6"/>
        <v>25422.760000000002</v>
      </c>
      <c r="F29" s="93">
        <f t="shared" si="1"/>
        <v>73.83185821175536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77198.75</v>
      </c>
      <c r="E30" s="247">
        <v>77198.75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42765.43</v>
      </c>
      <c r="E34" s="247">
        <v>51775.99</v>
      </c>
      <c r="F34" s="93">
        <f t="shared" si="1"/>
        <v>121.06972851670146</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285070.26</v>
      </c>
      <c r="E35" s="104">
        <f t="shared" si="7"/>
        <v>285070.26</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285070.26</v>
      </c>
      <c r="E37" s="247">
        <v>285070.26</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6870.4</v>
      </c>
      <c r="E41" s="104">
        <f t="shared" si="8"/>
        <v>6870.4</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6870.4</v>
      </c>
      <c r="E42" s="247">
        <v>6870.4</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1002665.5299999998</v>
      </c>
      <c r="E45" s="104">
        <f t="shared" si="9"/>
        <v>739863.3</v>
      </c>
      <c r="F45" s="93">
        <f t="shared" si="1"/>
        <v>73.789641496900785</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1179151.04</v>
      </c>
      <c r="E47" s="247">
        <f>282044.45+894599.83</f>
        <v>1176644.28</v>
      </c>
      <c r="F47" s="93">
        <f t="shared" si="1"/>
        <v>99.787409762196361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1624097.63</v>
      </c>
      <c r="E48" s="247">
        <v>1644637.51</v>
      </c>
      <c r="F48" s="93">
        <f t="shared" si="1"/>
        <v>101.26469490630315</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1947.71</v>
      </c>
      <c r="E49" s="247">
        <v>1947.71</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1802530.85</v>
      </c>
      <c r="E50" s="247">
        <f>274907.78+1577232.65+2480.26+5095.55+223649.96</f>
        <v>2083366.2</v>
      </c>
      <c r="F50" s="93">
        <f t="shared" si="1"/>
        <v>115.58005789470953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113108.76</v>
      </c>
      <c r="E54" s="247">
        <v>115206.69</v>
      </c>
      <c r="F54" s="93">
        <f t="shared" si="1"/>
        <v>101.85479002687326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113108.76</v>
      </c>
      <c r="E55" s="247">
        <v>115206.69</v>
      </c>
      <c r="F55" s="93">
        <f t="shared" si="1"/>
        <v>101.85479002687326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39858065.960000001</v>
      </c>
      <c r="E56" s="104">
        <f t="shared" si="11"/>
        <v>34574886.5</v>
      </c>
      <c r="F56" s="93">
        <f t="shared" si="1"/>
        <v>86.745018021441396</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39837162.119999997</v>
      </c>
      <c r="E57" s="247">
        <v>34553982.659999996</v>
      </c>
      <c r="F57" s="93">
        <f t="shared" si="1"/>
        <v>86.73806270615944</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20903.84</v>
      </c>
      <c r="E58" s="247">
        <v>20903.84</v>
      </c>
      <c r="F58" s="93">
        <f t="shared" si="1"/>
        <v>100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78620049.889999986</v>
      </c>
      <c r="E68" s="104">
        <f t="shared" si="13"/>
        <v>82918104.409999996</v>
      </c>
      <c r="F68" s="93">
        <f t="shared" si="1"/>
        <v>105.46686821747578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13182995.390000001</v>
      </c>
      <c r="E69" s="104">
        <f t="shared" si="14"/>
        <v>21670125.699999999</v>
      </c>
      <c r="F69" s="93">
        <f t="shared" si="1"/>
        <v>164.37937706052705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13176367.550000001</v>
      </c>
      <c r="E70" s="104">
        <f t="shared" si="15"/>
        <v>21360896.969999999</v>
      </c>
      <c r="F70" s="93">
        <f t="shared" si="1"/>
        <v>162.11521793804241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13176367.550000001</v>
      </c>
      <c r="E72" s="247">
        <v>21360896.969999999</v>
      </c>
      <c r="F72" s="93">
        <f t="shared" si="1"/>
        <v>162.11521793804241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5978.91</v>
      </c>
      <c r="E75" s="247">
        <v>309068.51</v>
      </c>
      <c r="F75" s="93">
        <f t="shared" si="1"/>
        <v>5169.3119648899219</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648.92999999999995</v>
      </c>
      <c r="E76" s="247">
        <v>160.22</v>
      </c>
      <c r="F76" s="93">
        <f t="shared" si="1"/>
        <v>24.689874100442267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1250755.28</v>
      </c>
      <c r="E78" s="104">
        <f>E79+SUM(E82:E84)-E85+E86</f>
        <v>1132616.75</v>
      </c>
      <c r="F78" s="93">
        <f t="shared" si="1"/>
        <v>90.554624722431711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162004.88</v>
      </c>
      <c r="E79" s="104">
        <f t="shared" si="16"/>
        <v>162004.88</v>
      </c>
      <c r="F79" s="93">
        <f t="shared" si="1"/>
        <v>100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162004.88</v>
      </c>
      <c r="E80" s="247">
        <v>162004.88</v>
      </c>
      <c r="F80" s="93">
        <f t="shared" si="1"/>
        <v>100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4370.1899999999996</v>
      </c>
      <c r="E84" s="247">
        <v>5494.8</v>
      </c>
      <c r="F84" s="93">
        <f t="shared" si="1"/>
        <v>125.73366375374985</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1084380.21</v>
      </c>
      <c r="E86" s="247">
        <v>965117.07</v>
      </c>
      <c r="F86" s="93">
        <f t="shared" si="1"/>
        <v>89.001722928897792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2866956.76</v>
      </c>
      <c r="E87" s="104">
        <f t="shared" si="17"/>
        <v>3226351.09</v>
      </c>
      <c r="F87" s="93">
        <f t="shared" si="1"/>
        <v>112.53574295274686</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2866956.76</v>
      </c>
      <c r="E88" s="104">
        <f t="shared" si="18"/>
        <v>3226351.09</v>
      </c>
      <c r="F88" s="93">
        <f t="shared" si="1"/>
        <v>112.53574295274686</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2866956.76</v>
      </c>
      <c r="E89" s="247">
        <v>3226351.09</v>
      </c>
      <c r="F89" s="93">
        <f t="shared" si="1"/>
        <v>112.53574295274686</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49806602.960000001</v>
      </c>
      <c r="E134" s="104">
        <f t="shared" si="23"/>
        <v>46093851.609999999</v>
      </c>
      <c r="F134" s="93">
        <f t="shared" si="1"/>
        <v>92.54566437108403</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49806602.960000001</v>
      </c>
      <c r="E135" s="104">
        <f t="shared" si="24"/>
        <v>46093851.609999999</v>
      </c>
      <c r="F135" s="93">
        <f t="shared" si="1"/>
        <v>92.54566437108403</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49806602.960000001</v>
      </c>
      <c r="E139" s="247">
        <v>46093851.609999999</v>
      </c>
      <c r="F139" s="93">
        <f t="shared" si="1"/>
        <v>92.54566437108403</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8443015.049999997</v>
      </c>
      <c r="E146" s="104">
        <f t="shared" si="26"/>
        <v>7865747.8199999984</v>
      </c>
      <c r="F146" s="93">
        <f t="shared" si="1"/>
        <v>93.162783359008714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2013355.27</v>
      </c>
      <c r="E147" s="247">
        <v>1851706.54</v>
      </c>
      <c r="F147" s="93">
        <f t="shared" si="1"/>
        <v>91.971177049145439</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1800981.76</v>
      </c>
      <c r="E149" s="104">
        <f t="shared" si="27"/>
        <v>1121548.96</v>
      </c>
      <c r="F149" s="93">
        <f t="shared" si="1"/>
        <v>62.27430976313719</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174366.17</v>
      </c>
      <c r="E151" s="247">
        <f>269.99+96917.1</f>
        <v>97187.090000000011</v>
      </c>
      <c r="F151" s="93">
        <f t="shared" si="1"/>
        <v>55.737354327390456</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147086.79999999999</v>
      </c>
      <c r="E152" s="247">
        <f>427689.65+3513.32+0</f>
        <v>431202.97000000003</v>
      </c>
      <c r="F152" s="93">
        <f t="shared" si="1"/>
        <v>293.16224841386179</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62024.08</v>
      </c>
      <c r="E153" s="247">
        <v>64760.4</v>
      </c>
      <c r="F153" s="93">
        <f t="shared" si="1"/>
        <v>104.41170590519037</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1592.3</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1417504.71</v>
      </c>
      <c r="E157" s="247">
        <v>526806.19999999995</v>
      </c>
      <c r="F157" s="93">
        <f t="shared" si="1"/>
        <v>37.164335065948386</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9491169.6799999997</v>
      </c>
      <c r="E158" s="247">
        <f>8747796.15</f>
        <v>8747796.1500000004</v>
      </c>
      <c r="F158" s="93">
        <f t="shared" si="1"/>
        <v>92.167735325958262</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11307484.619999999</v>
      </c>
      <c r="E159" s="247">
        <v>10173109.32</v>
      </c>
      <c r="F159" s="93">
        <f t="shared" si="1"/>
        <v>89.967925333335558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4541.54</v>
      </c>
      <c r="E162" s="247">
        <v>4642.7</v>
      </c>
      <c r="F162" s="93">
        <f t="shared" si="1"/>
        <v>102.22743826983798</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16174517.82</v>
      </c>
      <c r="E163" s="247">
        <v>14033055.85</v>
      </c>
      <c r="F163" s="93">
        <f t="shared" si="1"/>
        <v>86.760273203618752</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2710262.49</v>
      </c>
      <c r="E164" s="104">
        <f t="shared" si="28"/>
        <v>2379613.3199999998</v>
      </c>
      <c r="F164" s="93">
        <f t="shared" si="1"/>
        <v>87.800105295336166</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3843.77</v>
      </c>
      <c r="E165" s="247">
        <v>3843.77</v>
      </c>
      <c r="F165" s="93">
        <f t="shared" si="1"/>
        <v>100</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2828938.97</v>
      </c>
      <c r="E166" s="247">
        <v>2481798.4</v>
      </c>
      <c r="F166" s="93">
        <f t="shared" si="1"/>
        <v>87.728948072711503</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122520.25</v>
      </c>
      <c r="E169" s="247">
        <v>106028.85</v>
      </c>
      <c r="F169" s="93">
        <f t="shared" si="1"/>
        <v>86.539857696992954</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359461.96</v>
      </c>
      <c r="E170" s="104">
        <f t="shared" si="29"/>
        <v>549798.12</v>
      </c>
      <c r="F170" s="93">
        <f t="shared" si="1"/>
        <v>152.95029270969312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359461.96</v>
      </c>
      <c r="E173" s="247">
        <v>549798.12</v>
      </c>
      <c r="F173" s="93">
        <f t="shared" si="1"/>
        <v>152.95029270969312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332797019.25999999</v>
      </c>
      <c r="E175" s="104">
        <f t="shared" si="30"/>
        <v>339444593.65000004</v>
      </c>
      <c r="F175" s="93">
        <f t="shared" si="1"/>
        <v>101.99748615681156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19418468.780000001</v>
      </c>
      <c r="E176" s="104">
        <f t="shared" si="31"/>
        <v>22998896.66</v>
      </c>
      <c r="F176" s="93">
        <f t="shared" si="1"/>
        <v>118.43826060934141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4060154.88</v>
      </c>
      <c r="E177" s="104">
        <f t="shared" si="32"/>
        <v>4081961.32</v>
      </c>
      <c r="F177" s="93">
        <f t="shared" si="1"/>
        <v>100.53708394493562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354350.11</v>
      </c>
      <c r="E178" s="247">
        <v>544695.47</v>
      </c>
      <c r="F178" s="93">
        <f t="shared" si="1"/>
        <v>153.71674923425309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1953504.99</v>
      </c>
      <c r="E179" s="247">
        <f>1113187.13+12309.69+39.81</f>
        <v>1125536.6299999999</v>
      </c>
      <c r="F179" s="93">
        <f t="shared" si="1"/>
        <v>57.616265930295874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480.53</v>
      </c>
      <c r="E180" s="104">
        <f t="shared" si="33"/>
        <v>8305.61</v>
      </c>
      <c r="F180" s="93">
        <f t="shared" si="1"/>
        <v>1728.4269452479557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480.53</v>
      </c>
      <c r="E183" s="247">
        <v>8305.61</v>
      </c>
      <c r="F183" s="93">
        <f t="shared" si="1"/>
        <v>1728.4269452479557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64654.2</v>
      </c>
      <c r="E184" s="247">
        <v>49304.160000000003</v>
      </c>
      <c r="F184" s="93">
        <f t="shared" si="1"/>
        <v>76.258247724045773</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41628.35</v>
      </c>
      <c r="E186" s="247">
        <v>185219.59</v>
      </c>
      <c r="F186" s="93">
        <f t="shared" si="1"/>
        <v>444.93617931049397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246146.45</v>
      </c>
      <c r="E187" s="247">
        <v>106349.45</v>
      </c>
      <c r="F187" s="93">
        <f t="shared" si="1"/>
        <v>43.205762260637918</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1399390.25</v>
      </c>
      <c r="E188" s="247">
        <f>21110.87+11364.35+343177.61+700+47478.58+25957.26+210+239003.21+5090.84+31649.25+9996.23+3760+18961.76+407.27+1303683.18</f>
        <v>2062550.41</v>
      </c>
      <c r="F188" s="93">
        <f t="shared" si="1"/>
        <v>147.38922255603825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1344001.96</v>
      </c>
      <c r="E189" s="247">
        <f>971414.24+27941.99</f>
        <v>999356.23</v>
      </c>
      <c r="F189" s="93">
        <f t="shared" si="1"/>
        <v>74.356753914257695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14014311.939999999</v>
      </c>
      <c r="E206" s="104">
        <f t="shared" si="37"/>
        <v>17917579.109999999</v>
      </c>
      <c r="F206" s="93">
        <f t="shared" si="1"/>
        <v>127.85200719600938</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14014311.939999999</v>
      </c>
      <c r="E207" s="104">
        <f t="shared" si="38"/>
        <v>17917579.109999999</v>
      </c>
      <c r="F207" s="93">
        <f t="shared" si="1"/>
        <v>127.85200719600938</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14014311.939999999</v>
      </c>
      <c r="E212" s="247">
        <v>17917579.109999999</v>
      </c>
      <c r="F212" s="93">
        <f t="shared" si="1"/>
        <v>127.85200719600938</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313378550.47999996</v>
      </c>
      <c r="E237" s="104">
        <f t="shared" si="41"/>
        <v>316445696.99000001</v>
      </c>
      <c r="F237" s="93">
        <f t="shared" si="1"/>
        <v>100.97873530441126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293116233.46999997</v>
      </c>
      <c r="E238" s="104">
        <f t="shared" si="42"/>
        <v>288510649.94999999</v>
      </c>
      <c r="F238" s="93">
        <f t="shared" si="1"/>
        <v>98.428751807609672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307130545.40999997</v>
      </c>
      <c r="E239" s="104">
        <f t="shared" si="43"/>
        <v>306428229.06</v>
      </c>
      <c r="F239" s="93">
        <f t="shared" si="1"/>
        <v>99.771329696607538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306857396.58999997</v>
      </c>
      <c r="E240" s="247">
        <f>306428229.06-E241</f>
        <v>306156649.04000002</v>
      </c>
      <c r="F240" s="93">
        <f t="shared" si="1"/>
        <v>99.771637393203775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273148.82</v>
      </c>
      <c r="E241" s="247">
        <f>132231.01+139349.01</f>
        <v>271580.02</v>
      </c>
      <c r="F241" s="93">
        <f t="shared" si="1"/>
        <v>99.42566107369602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14014311.939999999</v>
      </c>
      <c r="E242" s="104">
        <f t="shared" si="44"/>
        <v>17917579.109999999</v>
      </c>
      <c r="F242" s="93">
        <f t="shared" si="1"/>
        <v>127.85200719600938</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14014311.939999999</v>
      </c>
      <c r="E243" s="247">
        <v>17917579.109999999</v>
      </c>
      <c r="F243" s="93">
        <f t="shared" si="1"/>
        <v>127.85200719600938</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9796555.0500000007</v>
      </c>
      <c r="E245" s="104">
        <f t="shared" si="45"/>
        <v>18419562.25</v>
      </c>
      <c r="F245" s="93">
        <f t="shared" si="1"/>
        <v>188.02081094823225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34336156.93</v>
      </c>
      <c r="E246" s="104">
        <f t="shared" si="46"/>
        <v>26402007.129999999</v>
      </c>
      <c r="F246" s="93">
        <f t="shared" si="1"/>
        <v>76.892726183145385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28465029.890000001</v>
      </c>
      <c r="E247" s="247">
        <v>22842746.699999999</v>
      </c>
      <c r="F247" s="93">
        <f t="shared" si="1"/>
        <v>80.248454992927464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5871127.04</v>
      </c>
      <c r="E249" s="247">
        <v>3559260.43</v>
      </c>
      <c r="F249" s="93">
        <f t="shared" si="1"/>
        <v>60.623120667475796</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24539601.879999999</v>
      </c>
      <c r="E250" s="104">
        <f t="shared" si="47"/>
        <v>7982444.8799999999</v>
      </c>
      <c r="F250" s="93">
        <f t="shared" si="1"/>
        <v>32.528827969722549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24539601.879999999</v>
      </c>
      <c r="E252" s="247">
        <v>7982444.8799999999</v>
      </c>
      <c r="F252" s="93">
        <f t="shared" si="1"/>
        <v>32.528827969722549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7889299.2800000003</v>
      </c>
      <c r="E255" s="247">
        <v>7268102.4800000004</v>
      </c>
      <c r="F255" s="93">
        <f t="shared" si="1"/>
        <v>92.126083978398654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2576462.6800000002</v>
      </c>
      <c r="E256" s="247">
        <v>2247382.31</v>
      </c>
      <c r="F256" s="93">
        <f t="shared" si="1"/>
        <v>87.227435019551692</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533613228.67000002</v>
      </c>
      <c r="E259" s="104">
        <f t="shared" si="49"/>
        <v>513714311.06999999</v>
      </c>
      <c r="F259" s="93">
        <f t="shared" si="1"/>
        <v>96.270909990444409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533613228.67000002</v>
      </c>
      <c r="E260" s="248">
        <v>513714311.06999999</v>
      </c>
      <c r="F260" s="97">
        <f t="shared" si="1"/>
        <v>96.270909990444409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1052699.45</v>
      </c>
      <c r="E262" s="247">
        <f>1052699.45-14427.47-132178.62</f>
        <v>906093.36</v>
      </c>
      <c r="F262" s="93">
        <f t="shared" ref="F262:F322" si="50">IF(D262&gt;0,IF(E262/D262&gt;=100,"&gt;&gt;100",E262/D262*100),"-")</f>
        <v>86.073319407547899</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1814257.31</v>
      </c>
      <c r="E263" s="247">
        <f>3226351.09-E262</f>
        <v>2320257.73</v>
      </c>
      <c r="F263" s="93">
        <f t="shared" si="50"/>
        <v>127.89022357583886</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23672952.949999999</v>
      </c>
      <c r="E264" s="247">
        <f>21898803.67-E265</f>
        <v>20863676.020000003</v>
      </c>
      <c r="F264" s="93">
        <f t="shared" si="50"/>
        <v>88.132967881389732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944579.92</v>
      </c>
      <c r="E265" s="247">
        <v>1035127.65</v>
      </c>
      <c r="F265" s="93">
        <f t="shared" si="50"/>
        <v>109.58603164039312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287904.96999999997</v>
      </c>
      <c r="E266" s="247">
        <f>132231.01+133060.93+3843.77</f>
        <v>269135.71000000002</v>
      </c>
      <c r="F266" s="93">
        <f t="shared" si="50"/>
        <v>93.480744705449183</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2544877.77</v>
      </c>
      <c r="E267" s="247">
        <v>2216506.46</v>
      </c>
      <c r="F267" s="93">
        <f t="shared" si="50"/>
        <v>87.096774789305499</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31129.73</v>
      </c>
      <c r="E268" s="247">
        <f>15077.39+24508.08</f>
        <v>39585.47</v>
      </c>
      <c r="F268" s="93">
        <f t="shared" si="50"/>
        <v>127.16290825522741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3500</v>
      </c>
      <c r="E269" s="247">
        <v>3500</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1049750.48</v>
      </c>
      <c r="E271" s="247">
        <f>906414.92-0.02</f>
        <v>906414.9</v>
      </c>
      <c r="F271" s="93">
        <f t="shared" si="50"/>
        <v>86.345747610422634</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15616.7</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1451530.5</v>
      </c>
      <c r="E287" s="247">
        <v>581850.46</v>
      </c>
      <c r="F287" s="93">
        <f t="shared" si="50"/>
        <v>40.085307198160834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2608624.38</v>
      </c>
      <c r="E288" s="247">
        <v>3500110.86</v>
      </c>
      <c r="F288" s="93">
        <f t="shared" si="50"/>
        <v>134.17458208375712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364561.69</v>
      </c>
      <c r="E289" s="247">
        <v>113759.65</v>
      </c>
      <c r="F289" s="93">
        <f t="shared" si="50"/>
        <v>31.204499298870374</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979440.27</v>
      </c>
      <c r="E290" s="247">
        <v>885596.58</v>
      </c>
      <c r="F290" s="93">
        <f t="shared" si="50"/>
        <v>90.418640842692739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14014311.939999999</v>
      </c>
      <c r="E294" s="247">
        <v>17917579.109999999</v>
      </c>
      <c r="F294" s="93">
        <f t="shared" si="50"/>
        <v>127.85200719600938</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25957.26</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179898.29</v>
      </c>
      <c r="E297" s="247">
        <f>239003.21+210</f>
        <v>239213.21</v>
      </c>
      <c r="F297" s="93">
        <f t="shared" si="50"/>
        <v>132.97136398572772</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4888.01</v>
      </c>
      <c r="E298" s="247">
        <f>1000+37590.66</f>
        <v>38590.660000000003</v>
      </c>
      <c r="F298" s="93">
        <f t="shared" si="50"/>
        <v>789.49633900094318</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98391.45</v>
      </c>
      <c r="E299" s="247">
        <f>5090.84+31649.25+9996.23+0</f>
        <v>46736.319999999992</v>
      </c>
      <c r="F299" s="93">
        <f t="shared" si="50"/>
        <v>47.500387482855466</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107578.13</v>
      </c>
      <c r="E300" s="247">
        <v>1265092.52</v>
      </c>
      <c r="F300" s="93">
        <f t="shared" si="50"/>
        <v>1175.975563062864</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24014.7</v>
      </c>
      <c r="E302" s="247">
        <f>18961.76+407.27+3760</f>
        <v>23129.03</v>
      </c>
      <c r="F302" s="93">
        <f t="shared" si="50"/>
        <v>96.311967253390634</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D135" sqref="D13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6686586.8499999996</v>
      </c>
      <c r="E5" s="79">
        <f t="shared" si="0"/>
        <v>7653999.0099999998</v>
      </c>
      <c r="F5" s="80">
        <f t="shared" ref="F5:F141" si="1">IF(D5&gt;0,IF(E5/D5&gt;=100,"&gt;&gt;100",E5/D5*100),"-")</f>
        <v>114.46795176226567</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6102448.0099999998</v>
      </c>
      <c r="E6" s="81">
        <f t="shared" si="2"/>
        <v>7076257.6399999997</v>
      </c>
      <c r="F6" s="63">
        <f t="shared" si="1"/>
        <v>115.95768826549985</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5972368.8700000001</v>
      </c>
      <c r="E7" s="249">
        <f>6887965.29-1519.24</f>
        <v>6886446.0499999998</v>
      </c>
      <c r="F7" s="63">
        <f t="shared" si="1"/>
        <v>115.3051025463536</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130079.14</v>
      </c>
      <c r="E8" s="249">
        <f>2180653.75-1990842.16</f>
        <v>189811.59000000008</v>
      </c>
      <c r="F8" s="63">
        <f t="shared" si="1"/>
        <v>145.92008372749089</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530208.66</v>
      </c>
      <c r="E13" s="81">
        <f t="shared" si="4"/>
        <v>525673.54</v>
      </c>
      <c r="F13" s="63">
        <f t="shared" si="1"/>
        <v>99.144653729344967</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530208.66</v>
      </c>
      <c r="E16" s="249">
        <v>525673.54</v>
      </c>
      <c r="F16" s="63">
        <f t="shared" si="1"/>
        <v>99.144653729344967</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53930.18</v>
      </c>
      <c r="E19" s="249">
        <v>52067.83</v>
      </c>
      <c r="F19" s="63">
        <f t="shared" si="1"/>
        <v>96.546738764825193</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316232.43</v>
      </c>
      <c r="E28" s="81">
        <f t="shared" si="6"/>
        <v>327318.95</v>
      </c>
      <c r="F28" s="63">
        <f t="shared" si="1"/>
        <v>103.505813745921</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316232.43</v>
      </c>
      <c r="E30" s="249">
        <v>327318.95</v>
      </c>
      <c r="F30" s="63">
        <f t="shared" si="1"/>
        <v>103.505813745921</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4528528.13</v>
      </c>
      <c r="E35" s="81">
        <f t="shared" si="7"/>
        <v>4411155.34</v>
      </c>
      <c r="F35" s="63">
        <f t="shared" si="1"/>
        <v>97.408147048431829</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554296.11</v>
      </c>
      <c r="E36" s="81">
        <f t="shared" si="8"/>
        <v>658567.39</v>
      </c>
      <c r="F36" s="63">
        <f t="shared" si="1"/>
        <v>118.811476053837</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554296.11</v>
      </c>
      <c r="E37" s="249">
        <v>658567.39</v>
      </c>
      <c r="F37" s="63">
        <f t="shared" si="1"/>
        <v>118.811476053837</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25163.11</v>
      </c>
      <c r="E54" s="81">
        <f t="shared" si="12"/>
        <v>20857.349999999999</v>
      </c>
      <c r="F54" s="63">
        <f t="shared" si="1"/>
        <v>82.888601607670907</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25163.11</v>
      </c>
      <c r="E55" s="249">
        <v>20857.349999999999</v>
      </c>
      <c r="F55" s="63">
        <f t="shared" si="1"/>
        <v>82.888601607670907</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7961.8</v>
      </c>
      <c r="E61" s="81">
        <f t="shared" si="13"/>
        <v>19027.439999999999</v>
      </c>
      <c r="F61" s="63">
        <f t="shared" si="1"/>
        <v>238.98414931296941</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7961.8</v>
      </c>
      <c r="E64" s="249">
        <v>19027.439999999999</v>
      </c>
      <c r="F64" s="63">
        <f t="shared" si="1"/>
        <v>238.98414931296941</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50099.58</v>
      </c>
      <c r="E66" s="81">
        <f t="shared" si="14"/>
        <v>60022.16</v>
      </c>
      <c r="F66" s="63">
        <f t="shared" si="1"/>
        <v>119.80571493812921</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31974.58</v>
      </c>
      <c r="E71" s="249">
        <v>39706.53</v>
      </c>
      <c r="F71" s="63">
        <f t="shared" si="1"/>
        <v>124.18155297114144</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18125</v>
      </c>
      <c r="E72" s="249">
        <v>20315.63</v>
      </c>
      <c r="F72" s="63">
        <f t="shared" si="1"/>
        <v>112.08623448275863</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3891007.53</v>
      </c>
      <c r="E74" s="249">
        <v>3652681</v>
      </c>
      <c r="F74" s="63">
        <f t="shared" si="1"/>
        <v>93.874940406501864</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4244401</v>
      </c>
      <c r="E75" s="81">
        <f t="shared" si="15"/>
        <v>2970535.62</v>
      </c>
      <c r="F75" s="63">
        <f t="shared" si="1"/>
        <v>69.987157669598147</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2706400.44</v>
      </c>
      <c r="E76" s="249">
        <v>1402235.77</v>
      </c>
      <c r="F76" s="63">
        <f t="shared" si="1"/>
        <v>51.811836462751984</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399989.38</v>
      </c>
      <c r="E77" s="249">
        <v>499989.23</v>
      </c>
      <c r="F77" s="63">
        <f t="shared" si="1"/>
        <v>125.00062626662738</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848070.57</v>
      </c>
      <c r="E78" s="249">
        <v>848632.15</v>
      </c>
      <c r="F78" s="63">
        <f t="shared" si="1"/>
        <v>100.06621854594012</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630.80999999999995</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289940.61</v>
      </c>
      <c r="E81" s="249">
        <v>219047.66</v>
      </c>
      <c r="F81" s="63">
        <f t="shared" si="1"/>
        <v>75.549147806511144</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24464244.02</v>
      </c>
      <c r="E82" s="81">
        <f t="shared" si="16"/>
        <v>19209295.879999999</v>
      </c>
      <c r="F82" s="63">
        <f t="shared" si="1"/>
        <v>78.519883403288588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24464244.02</v>
      </c>
      <c r="E84" s="249">
        <v>19209295.879999999</v>
      </c>
      <c r="F84" s="63">
        <f t="shared" si="1"/>
        <v>78.519883403288588</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587234.98</v>
      </c>
      <c r="E89" s="81">
        <f t="shared" si="17"/>
        <v>276752.96000000002</v>
      </c>
      <c r="F89" s="63">
        <f t="shared" si="1"/>
        <v>47.128146214995574</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521559.11</v>
      </c>
      <c r="E104" s="249">
        <v>207493.13</v>
      </c>
      <c r="F104" s="63">
        <f t="shared" si="1"/>
        <v>39.783243360469726</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65675.87</v>
      </c>
      <c r="E106" s="249">
        <v>69259.83</v>
      </c>
      <c r="F106" s="63">
        <f t="shared" si="1"/>
        <v>105.45704228965678</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6081007.9199999999</v>
      </c>
      <c r="E107" s="81">
        <f t="shared" si="21"/>
        <v>7496679.6399999997</v>
      </c>
      <c r="F107" s="63">
        <f t="shared" si="1"/>
        <v>123.28021503382615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4722760.47</v>
      </c>
      <c r="E108" s="249">
        <v>6252606.7199999997</v>
      </c>
      <c r="F108" s="63">
        <f t="shared" si="1"/>
        <v>132.39305189661673</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1358247.45</v>
      </c>
      <c r="E109" s="249">
        <v>1244072.92</v>
      </c>
      <c r="F109" s="63">
        <f t="shared" si="1"/>
        <v>91.593981641563175</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4981123.8899999997</v>
      </c>
      <c r="E114" s="81">
        <f t="shared" si="22"/>
        <v>6161702.3200000003</v>
      </c>
      <c r="F114" s="63">
        <f t="shared" si="1"/>
        <v>123.70104530766852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3863227.63</v>
      </c>
      <c r="E115" s="81">
        <f t="shared" si="23"/>
        <v>4907286.2299999995</v>
      </c>
      <c r="F115" s="63">
        <f t="shared" si="1"/>
        <v>127.02555220645901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3403699.87</v>
      </c>
      <c r="E116" s="249">
        <v>4401640.01</v>
      </c>
      <c r="F116" s="63">
        <f t="shared" si="1"/>
        <v>129.31927543893579</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459527.76</v>
      </c>
      <c r="E117" s="249">
        <v>505646.22</v>
      </c>
      <c r="F117" s="63">
        <f t="shared" si="1"/>
        <v>110.03605527552894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825413.3</v>
      </c>
      <c r="E126" s="249">
        <f>683303.65</f>
        <v>683303.65</v>
      </c>
      <c r="F126" s="63">
        <f t="shared" si="1"/>
        <v>82.783212967370403</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23429.25</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292482.96000000002</v>
      </c>
      <c r="E128" s="249">
        <f>1053683.61-506000.42</f>
        <v>547683.19000000018</v>
      </c>
      <c r="F128" s="63">
        <f t="shared" si="1"/>
        <v>187.25302492835826</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2582062.2400000002</v>
      </c>
      <c r="E129" s="81">
        <f t="shared" si="26"/>
        <v>6387587.6699999999</v>
      </c>
      <c r="F129" s="63">
        <f t="shared" si="1"/>
        <v>247.38317965565381</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1142626.1000000001</v>
      </c>
      <c r="E130" s="81">
        <f t="shared" si="27"/>
        <v>284083.15999999997</v>
      </c>
      <c r="F130" s="63">
        <f t="shared" si="1"/>
        <v>24.862302725274692</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1142626.1000000001</v>
      </c>
      <c r="E132" s="249">
        <v>284083.15999999997</v>
      </c>
      <c r="F132" s="63">
        <f t="shared" si="1"/>
        <v>24.862302725274692</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436447.98</v>
      </c>
      <c r="E133" s="249">
        <f>33653.84+4680588.21</f>
        <v>4714242.05</v>
      </c>
      <c r="F133" s="63">
        <f t="shared" si="1"/>
        <v>1080.1383592152265</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438364.19</v>
      </c>
      <c r="E135" s="249">
        <v>526729.82999999996</v>
      </c>
      <c r="F135" s="63">
        <f t="shared" si="1"/>
        <v>120.15804256273761</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1509.06</v>
      </c>
      <c r="E137" s="249">
        <v>1987.86</v>
      </c>
      <c r="F137" s="63">
        <f t="shared" si="1"/>
        <v>131.72836070136375</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563114.91</v>
      </c>
      <c r="E140" s="249">
        <f>656544.77+204000</f>
        <v>860544.77</v>
      </c>
      <c r="F140" s="63">
        <f t="shared" si="1"/>
        <v>152.81867958353294</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54471421.460000001</v>
      </c>
      <c r="E141" s="106">
        <f t="shared" si="28"/>
        <v>54895027.390000001</v>
      </c>
      <c r="F141" s="82">
        <f t="shared" si="1"/>
        <v>100.77766637742521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334503.59000000003</v>
      </c>
      <c r="E5" s="107">
        <f t="shared" si="0"/>
        <v>4452586.6500000004</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18184.59</v>
      </c>
      <c r="E6" s="108">
        <f t="shared" si="1"/>
        <v>31962.95</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2424.56</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f>2140.49+284.07</f>
        <v>2424.56</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18184.59</v>
      </c>
      <c r="E14" s="81">
        <f>SUM(E15:E21)</f>
        <v>29538.39</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f>18152.95+31.64+0</f>
        <v>18184.59</v>
      </c>
      <c r="E19" s="250">
        <f>2.08+0+2176.95+3.71+9.9+25776.95</f>
        <v>27969.59</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v>1568.8</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316319</v>
      </c>
      <c r="E22" s="108">
        <f t="shared" si="3"/>
        <v>4420623.7</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316319</v>
      </c>
      <c r="E23" s="108">
        <f t="shared" si="4"/>
        <v>585478.7300000001</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316319</v>
      </c>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f>1651.49+13960.8+1263.75+576.25+3608.75+11273.75+811.25+34090.63+54342.5+22976.88+6661.25+14646.1+29342.5+802.5+384073.85+2971.92+2424.56</f>
        <v>585478.7300000001</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3835144.97</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v>132178.62</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v>3702966.35</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29165.68</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29165.68</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v>29165.68</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election activeCell="D5" sqref="D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19418468.780000001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68656817.420000017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f>36770.99+5090.84+18961.76+407.27+6853802.59+38000</f>
        <v>6953033.4500000002</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43888504.640000008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f>5095228.68-36770.99</f>
        <v>5058457.6899999995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f>13304747.21+141391.91</f>
        <v>13446139.120000001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160639.26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1302385.3400000001</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4932832.17</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6250360.3499999996</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f>277328.85+10213006.21+1345525.54+643280.51-5097.04+122963.31-4888.01+173416.34-5090.84+72839.88+9996.23+38000-107578.13+1987.86-38000</f>
        <v>12737690.710000003</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f>10148369.1+1266800.48</f>
        <v>11415169.58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6400109.75</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506000.42</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5894109.3300000001</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65076389.540000007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f>36627.79+15963.56+5550119.41+44157.84</f>
        <v>5646868.5999999996</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45172863.050000004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f>4904883.32-36627.79</f>
        <v>4868255.53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f>14106720.24+167387.24</f>
        <v>14274107.48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181979.86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1317735.3799999999</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4789240.93</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6360991.6699999999</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f>338153.47+10391388.65+31287.86+1597383.33+643223.73+1924.48+56626.87+182848.43+137715.38+0</f>
        <v>13380552.200000001</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f>10367954.93+1391860.38</f>
        <v>11759815.309999999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2496842.58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506000.42</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1990842.16</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22998896.660000011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695610.11</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581850.46</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285918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f>200.2+6818.79+244538.82+17252.01+0+5.13+558.41</f>
        <v>269373.36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f>432.04+1033.47</f>
        <v>1465.51</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f>12158.99-395.15</f>
        <v>11763.84</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f>272.75+4380.24-6.31-321.67-580.49-12.32-3.38-93.58-18.5+2186.97-2506.42+18</f>
        <v>3315.2899999999991</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364.83</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f>300.13+64.7</f>
        <v>364.83</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184767.05</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184767.05</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66188.5</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66188.5</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44612.08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f>2840.26+8973.91</f>
        <v>11814.17</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800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0.3</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f>12134.07+19903.54-40</f>
        <v>31997.61</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113759.65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f>6854.5+1737.05+5034.18+599.4+199.8+708.75+675</f>
        <v>15808.679999999998</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1375</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f>63.04+519.84</f>
        <v>582.88</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f>35637.03-32751.06+93577.9+0-470.78</f>
        <v>95993.09</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22303286.550000001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f>3178.6+18961.76+5090.84+407.27+1265092.52+3760</f>
        <v>1296490.99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f>2580+144301.26+679784.1+3642.99+7940.78+9304.16+40000+18270.61+312770.14+700+40160.95+544695.47+8281.25-3178.6+735.44+187.2+47478.58+210+239003.21+31649.25+9996.23+3760+25957.26+558.93+38590.66-3760</f>
        <v>2203619.87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f>210373.74+56166.4+634921.05+5858.66+16435.65-9400-9400-4700-3760-3760-1253.33-1253.33-1253.33-940-940-940-558.93</f>
        <v>885596.58000000019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17917579.109999999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69"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E4+E14+E20+E277+E312+E315+E317</f>
        <v>0</v>
      </c>
      <c r="F3" s="124">
        <f>F4+F14+F20+F277+F312+F315+F317</f>
        <v>5</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35724</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3318</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Radetić</cp:lastModifiedBy>
  <cp:lastPrinted>2025-02-17T10:55:10Z</cp:lastPrinted>
  <dcterms:created xsi:type="dcterms:W3CDTF">2022-04-01T05:14:30Z</dcterms:created>
  <dcterms:modified xsi:type="dcterms:W3CDTF">2025-02-20T15:10:09Z</dcterms:modified>
</cp:coreProperties>
</file>